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fileVersion appName="xl" lastEdited="5" lowestEdited="6" rupBuild="26330" codeName="{7A2D7E96-6E34-419A-AE5F-296B3A7E7977}"/>
  <workbookPr codeName="ThisWorkbook" autoCompressPictures="0"/>
  <bookViews>
    <workbookView xWindow="0" yWindow="-20" windowWidth="25600" windowHeight="14640" tabRatio="989" firstSheet="4" activeTab="10"/>
  </bookViews>
  <sheets>
    <sheet name="Summary" sheetId="76" r:id="rId1"/>
    <sheet name="Photo Checklist" sheetId="78" r:id="rId2"/>
    <sheet name="Lists" sheetId="74" r:id="rId3"/>
    <sheet name="Assessment Page 1" sheetId="44" r:id="rId4"/>
    <sheet name="Assessment Page 2" sheetId="45" r:id="rId5"/>
    <sheet name="Assessment Page 3" sheetId="46" r:id="rId6"/>
    <sheet name="Assessment Page 4" sheetId="47" r:id="rId7"/>
    <sheet name="Assessment Page 5" sheetId="48" r:id="rId8"/>
    <sheet name="Assessment Page 6" sheetId="49" r:id="rId9"/>
    <sheet name="Assessment Page 7" sheetId="50" r:id="rId10"/>
    <sheet name="20-Year AssessmentV2" sheetId="73" r:id="rId11"/>
    <sheet name="MVS" sheetId="79" r:id="rId12"/>
    <sheet name="Assessment Page 8" sheetId="67" r:id="rId13"/>
    <sheet name="Assessment Page 9" sheetId="68" r:id="rId14"/>
    <sheet name="Assessment Page 10" sheetId="69" r:id="rId15"/>
    <sheet name="Assessment Page 11" sheetId="70" r:id="rId16"/>
    <sheet name="Assessment Page 12" sheetId="71" r:id="rId17"/>
    <sheet name="Assessment Page 13" sheetId="72" r:id="rId18"/>
    <sheet name="20 Years Assessment" sheetId="65" state="hidden" r:id="rId19"/>
    <sheet name="Component Index" sheetId="75" r:id="rId20"/>
    <sheet name="Picture Index" sheetId="51" r:id="rId21"/>
    <sheet name="Picture Index (2)" sheetId="52" r:id="rId22"/>
    <sheet name="Picture Index (3)" sheetId="53" r:id="rId23"/>
    <sheet name="N1" sheetId="1" r:id="rId24"/>
    <sheet name="DBManagerConfig" sheetId="41" state="hidden" r:id="rId25"/>
    <sheet name="Database output" sheetId="66" r:id="rId26"/>
  </sheets>
  <externalReferences>
    <externalReference r:id="rId27"/>
  </externalReferences>
  <definedNames>
    <definedName name="_xlnm._FilterDatabase" localSheetId="4" hidden="1">'Assessment Page 2'!$B$1:$B$34</definedName>
    <definedName name="_xlnm._FilterDatabase" localSheetId="25" hidden="1">'Database output'!$B$1:$F$153</definedName>
    <definedName name="AccessCode" hidden="1">""""</definedName>
    <definedName name="Age" localSheetId="19">'Component Index'!#REF!</definedName>
    <definedName name="Age" localSheetId="1">[1]Lists!$D$2:$D$10</definedName>
    <definedName name="Age" localSheetId="0">[1]Lists!$D$2:$D$10</definedName>
    <definedName name="Age">Lists!$D$2:$D$10</definedName>
    <definedName name="Bathroom" localSheetId="19">'Component Index'!#REF!</definedName>
    <definedName name="Bathroom" localSheetId="1">[1]Lists!$AC$2:$AC$4</definedName>
    <definedName name="Bathroom" localSheetId="0">[1]Lists!$AC$2:$AC$4</definedName>
    <definedName name="Bathroom">Lists!$AC$2:$AC$4</definedName>
    <definedName name="Breakers" localSheetId="19">'Component Index'!#REF!</definedName>
    <definedName name="Breakers" localSheetId="1">[1]Lists!$Y$1:$Y$3</definedName>
    <definedName name="Breakers" localSheetId="0">[1]Lists!$Y$1:$Y$3</definedName>
    <definedName name="Breakers">Lists!$Y$1:$Y$3</definedName>
    <definedName name="Building_Mounted_Lights" localSheetId="19">'Component Index'!#REF!</definedName>
    <definedName name="Building_Mounted_Lights" localSheetId="1">[1]Lists!$T$2:$T$6</definedName>
    <definedName name="Building_Mounted_Lights" localSheetId="0">[1]Lists!$T$2:$T$6</definedName>
    <definedName name="Building_Mounted_Lights">Lists!$T$2:$T$6</definedName>
    <definedName name="Cabinet" localSheetId="19">'Component Index'!#REF!</definedName>
    <definedName name="Cabinet" localSheetId="1">[1]Lists!$AB$2:$AB$5</definedName>
    <definedName name="Cabinet" localSheetId="0">[1]Lists!$AB$2:$AB$5</definedName>
    <definedName name="Cabinet">Lists!$AB$2:$AB$5</definedName>
    <definedName name="CIQWBGuid" hidden="1">"2e0620f8-5613-433a-b886-96aef54463e5"</definedName>
    <definedName name="CloseOnGoto">"Yes"</definedName>
    <definedName name="Common_Carpet" localSheetId="19">'Component Index'!#REF!</definedName>
    <definedName name="Common_Carpet" localSheetId="1">[1]Lists!$U$2:$U$8</definedName>
    <definedName name="Common_Carpet" localSheetId="0">[1]Lists!$U$2:$U$8</definedName>
    <definedName name="Common_Carpet">Lists!$U$2:$U$8</definedName>
    <definedName name="Common_HVAC" localSheetId="19">'Component Index'!#REF!</definedName>
    <definedName name="Common_HVAC" localSheetId="1">[1]Lists!$V$2:$V$9</definedName>
    <definedName name="Common_HVAC" localSheetId="0">[1]Lists!$V$2:$V$9</definedName>
    <definedName name="Common_HVAC">Lists!$V$2:$V$9</definedName>
    <definedName name="Condition" localSheetId="19">'Component Index'!#REF!</definedName>
    <definedName name="Condition" localSheetId="1">[1]Lists!$C$2:$C$6</definedName>
    <definedName name="Condition" localSheetId="0">[1]Lists!$C$2:$C$6</definedName>
    <definedName name="Condition">Lists!$C$2:$C$6</definedName>
    <definedName name="Electric_Systems" localSheetId="19">'Component Index'!#REF!</definedName>
    <definedName name="Electric_Systems" localSheetId="1">[1]Lists!$X$2:$X$6</definedName>
    <definedName name="Electric_Systems" localSheetId="0">[1]Lists!$X$2:$X$6</definedName>
    <definedName name="Electric_Systems">Lists!$X$2:$X$6</definedName>
    <definedName name="Elevators" localSheetId="19">'Component Index'!#REF!</definedName>
    <definedName name="Elevators" localSheetId="1">[1]Lists!$AE$2:$AE$6</definedName>
    <definedName name="Elevators" localSheetId="0">[1]Lists!$AE$2:$AE$6</definedName>
    <definedName name="Elevators">Lists!$AE$2:$AE$6</definedName>
    <definedName name="Exterior_Doors" localSheetId="19">'Component Index'!#REF!</definedName>
    <definedName name="Exterior_Doors" localSheetId="1">[1]Lists!$R$2:$R$11</definedName>
    <definedName name="Exterior_Doors" localSheetId="0">[1]Lists!$R$2:$R$11</definedName>
    <definedName name="Exterior_Doors">Lists!$R$2:$R$11</definedName>
    <definedName name="Exterior_Walls" localSheetId="19">'Component Index'!#REF!</definedName>
    <definedName name="Exterior_Walls" localSheetId="1">[1]Lists!$S$2:$S$9</definedName>
    <definedName name="Exterior_Walls" localSheetId="0">[1]Lists!$S$2:$S$9</definedName>
    <definedName name="Exterior_Walls">Lists!$S$2:$S$9</definedName>
    <definedName name="Fields">DBManagerConfig!$A$12:$D$19</definedName>
    <definedName name="Floors" localSheetId="19">'Component Index'!#REF!</definedName>
    <definedName name="Floors" localSheetId="1">[1]Lists!$Z$2:$Z$7</definedName>
    <definedName name="Floors" localSheetId="0">[1]Lists!$Z$2:$Z$7</definedName>
    <definedName name="Floors">Lists!$Z$2:$Z$7</definedName>
    <definedName name="GoogleMapImageSize">DBManagerConfig!$A$2:$A$2</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42121.9872337963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Landscaping" localSheetId="19">'Component Index'!#REF!</definedName>
    <definedName name="Landscaping" localSheetId="1">[1]Lists!$H$2:$H$6</definedName>
    <definedName name="Landscaping" localSheetId="0">[1]Lists!$H$2:$H$6</definedName>
    <definedName name="Landscaping">Lists!$H$2:$H$6</definedName>
    <definedName name="ListsUpdateTimeStamp">DBManagerConfig!$A$1:$A$1</definedName>
    <definedName name="Mail_Facilities" localSheetId="19">'Component Index'!#REF!</definedName>
    <definedName name="Mail_Facilities" localSheetId="1">[1]Lists!$K$2:$K$5</definedName>
    <definedName name="Mail_Facilities" localSheetId="0">[1]Lists!$K$2:$K$5</definedName>
    <definedName name="Mail_Facilities">Lists!$K$2:$K$5</definedName>
    <definedName name="Metered" localSheetId="19">'Component Index'!#REF!</definedName>
    <definedName name="Metered" localSheetId="1">[1]Lists!$F$2:$F$4</definedName>
    <definedName name="Metered" localSheetId="0">[1]Lists!$F$2:$F$4</definedName>
    <definedName name="Metered">Lists!$F$2:$F$4</definedName>
    <definedName name="N1Acres">'Assessment Page 1'!$E$23</definedName>
    <definedName name="N1ADAAccessibleUnitsTable">'Assessment Page 11'!$B$9:$E$17</definedName>
    <definedName name="N1ADABathroomTable">'Assessment Page 13'!$B$9:$E$20</definedName>
    <definedName name="N1ADABathroomTable2">'Assessment Page 13'!$B$9:$E$20</definedName>
    <definedName name="N1ADACommonAreasTable">'Assessment Page 9'!$B$9:$E$22</definedName>
    <definedName name="N1ADAKitchenTable">'Assessment Page 12'!$B$9:$E$21</definedName>
    <definedName name="N1ADAParkingTable">'Assessment Page 8'!$B$9:$E$28</definedName>
    <definedName name="N1ADAPublicAreas">'Assessment Page 10'!$B$9:$E$15</definedName>
    <definedName name="N1Amenities">'Assessment Page 6'!$C$10</definedName>
    <definedName name="N1AmenitiesComments">'Assessment Page 6'!$C$12</definedName>
    <definedName name="N1AmenitiesCondition">'Assessment Page 6'!$C$11</definedName>
    <definedName name="N1AmenitiesDeficiencies">'Assessment Page 6'!$E$13</definedName>
    <definedName name="N1AmenitiesImmediateNeeds" localSheetId="19">'[1]Assessment Page 6'!#REF!</definedName>
    <definedName name="N1AmenitiesImmediateNeeds" localSheetId="1">'[1]Assessment Page 6'!#REF!</definedName>
    <definedName name="N1AmenitiesImmediateNeeds" localSheetId="0">'[1]Assessment Page 6'!#REF!</definedName>
    <definedName name="N1AmenitiesImmediateNeeds">'Assessment Page 6'!#REF!</definedName>
    <definedName name="N1BuildingFacadeComments">'Assessment Page 4'!$C$17</definedName>
    <definedName name="N1BuildingFacadeCondition">'Assessment Page 4'!$C$16</definedName>
    <definedName name="N1BuildingFacadeDeficiencies">'Assessment Page 4'!$E$18</definedName>
    <definedName name="N1BuildingFacadeDescription">'Assessment Page 4'!$C$15</definedName>
    <definedName name="N1BuildingFacadeImmediateNeeds" localSheetId="19">'[1]Assessment Page 4'!#REF!</definedName>
    <definedName name="N1BuildingFacadeImmediateNeeds" localSheetId="1">'[1]Assessment Page 4'!#REF!</definedName>
    <definedName name="N1BuildingFacadeImmediateNeeds" localSheetId="0">'[1]Assessment Page 4'!#REF!</definedName>
    <definedName name="N1BuildingFacadeImmediateNeeds">'Assessment Page 4'!#REF!</definedName>
    <definedName name="N1BuildingFacadeLastPainted">'Assessment Page 4'!$E$16</definedName>
    <definedName name="N1BuildingMountedLightsComments">'Assessment Page 4'!$C$42</definedName>
    <definedName name="N1BuildingMountedLightsCondition">'Assessment Page 4'!$C$41</definedName>
    <definedName name="N1BuildingMountedLightsDefencies">'Assessment Page 4'!$E$43</definedName>
    <definedName name="N1BuildingMountedLightsDesc">'Assessment Page 4'!$C$40</definedName>
    <definedName name="N1CapitalReplacementSchedule">'20 Years Assessment'!$A$3:$AB$46</definedName>
    <definedName name="N1CapitalReplacementSummary">'20 Years Assessment'!$E$49:$Z$61</definedName>
    <definedName name="N1CapitalSummary">'20 Years Assessment'!$E$49:$L$61</definedName>
    <definedName name="N1City" localSheetId="19">'[1]Assessment Page 1'!$E$13</definedName>
    <definedName name="N1City" localSheetId="1">'[1]Assessment Page 1'!$E$13</definedName>
    <definedName name="N1City" localSheetId="0">'[1]Assessment Page 1'!$E$13</definedName>
    <definedName name="N1City">'Assessment Page 1'!$E$13</definedName>
    <definedName name="N1CommercialProperty">'Assessment Page 6'!$E$25</definedName>
    <definedName name="N1CommonCarpetComments">'Assessment Page 4'!$C$47</definedName>
    <definedName name="N1CommonCarpetCondition">'Assessment Page 4'!$C$46</definedName>
    <definedName name="N1CommonCarpetDefencies">'Assessment Page 4'!$E$48</definedName>
    <definedName name="N1CommonCarpetDesc">'Assessment Page 4'!$C$45</definedName>
    <definedName name="N1CommonSpace">'Assessment Page 6'!$B$27</definedName>
    <definedName name="N1CountertopsandCabinetsAge">'Assessment Page 5'!$E$24</definedName>
    <definedName name="N1CountertopsandCabinetsCondition">'Assessment Page 5'!$C$24</definedName>
    <definedName name="N1CountertopsandCabinetsDeficiencies">'Assessment Page 5'!$E$26</definedName>
    <definedName name="N1CountertopsComments">'Assessment Page 5'!$C$25</definedName>
    <definedName name="N1CountertopsCondition" localSheetId="19">'[1]Assessment Page 5'!#REF!</definedName>
    <definedName name="N1CountertopsCondition" localSheetId="1">'[1]Assessment Page 5'!#REF!</definedName>
    <definedName name="N1CountertopsCondition" localSheetId="0">'[1]Assessment Page 5'!#REF!</definedName>
    <definedName name="N1CountertopsCondition">'Assessment Page 5'!#REF!</definedName>
    <definedName name="N1CountertopsDeficiencies">'Assessment Page 5'!$C$25</definedName>
    <definedName name="N1CountertopsDesc">'Assessment Page 5'!$C$23</definedName>
    <definedName name="N1Demo10Years">'Assessment Page 1'!$E$30</definedName>
    <definedName name="N1Demo5Years">'Assessment Page 1'!$E$29</definedName>
    <definedName name="N1DemoCurrentYear">'Assessment Page 1'!$E$27</definedName>
    <definedName name="N1DemoPop">'Assessment Page 1'!$E$28</definedName>
    <definedName name="N1DwellingApplianceAge">'Assessment Page 5'!$E$29</definedName>
    <definedName name="N1DwellingAppliances">'Assessment Page 5'!$C$28</definedName>
    <definedName name="N1DwellingAppliancesComments">'Assessment Page 5'!$C$31</definedName>
    <definedName name="N1DwellingAppliancesCondition">'Assessment Page 5'!$C$29</definedName>
    <definedName name="N1DwellingAppliancesDeficiencies">'Assessment Page 5'!$E$30</definedName>
    <definedName name="N1DwellingBathroomAge">'Assessment Page 5'!$E$34</definedName>
    <definedName name="N1DwellingBathroomComments">'Assessment Page 5'!$C$36</definedName>
    <definedName name="N1DwellingBathroomCondition">'Assessment Page 5'!$C$34</definedName>
    <definedName name="N1DwellingBathroomDeficiencies">'Assessment Page 5'!$E$35</definedName>
    <definedName name="N1DwellingBathroomsDescription">'Assessment Page 5'!$C$33</definedName>
    <definedName name="N1DwellingComments" localSheetId="19">'[1]Assessment Page 5'!#REF!</definedName>
    <definedName name="N1DwellingComments" localSheetId="1">'[1]Assessment Page 5'!#REF!</definedName>
    <definedName name="N1DwellingComments" localSheetId="0">'[1]Assessment Page 5'!#REF!</definedName>
    <definedName name="N1DwellingComments">'Assessment Page 5'!#REF!</definedName>
    <definedName name="N1DwellingDeficiencies">'Assessment Page 5'!$E$30</definedName>
    <definedName name="N1DwellingDoorsandWindows" localSheetId="19">'[1]Assessment Page 5'!#REF!</definedName>
    <definedName name="N1DwellingDoorsandWindows" localSheetId="1">'[1]Assessment Page 5'!#REF!</definedName>
    <definedName name="N1DwellingDoorsandWindows" localSheetId="0">'[1]Assessment Page 5'!#REF!</definedName>
    <definedName name="N1DwellingDoorsandWindows">'Assessment Page 5'!#REF!</definedName>
    <definedName name="N1DwellingDoorsWindowsAge" localSheetId="19">'[1]Assessment Page 5'!#REF!</definedName>
    <definedName name="N1DwellingDoorsWindowsAge" localSheetId="1">'[1]Assessment Page 5'!#REF!</definedName>
    <definedName name="N1DwellingDoorsWindowsAge" localSheetId="0">'[1]Assessment Page 5'!#REF!</definedName>
    <definedName name="N1DwellingDoorsWindowsAge">'Assessment Page 5'!#REF!</definedName>
    <definedName name="N1DwellingDoorsWindowsCondition" localSheetId="19">'[1]Assessment Page 5'!#REF!</definedName>
    <definedName name="N1DwellingDoorsWindowsCondition" localSheetId="1">'[1]Assessment Page 5'!#REF!</definedName>
    <definedName name="N1DwellingDoorsWindowsCondition" localSheetId="0">'[1]Assessment Page 5'!#REF!</definedName>
    <definedName name="N1DwellingDoorsWindowsCondition">'Assessment Page 5'!#REF!</definedName>
    <definedName name="N1DwellingDoorsWindowsDeficiencies" localSheetId="19">'[1]Assessment Page 5'!#REF!</definedName>
    <definedName name="N1DwellingDoorsWindowsDeficiencies" localSheetId="1">'[1]Assessment Page 5'!#REF!</definedName>
    <definedName name="N1DwellingDoorsWindowsDeficiencies" localSheetId="0">'[1]Assessment Page 5'!#REF!</definedName>
    <definedName name="N1DwellingDoorsWindowsDeficiencies">'Assessment Page 5'!#REF!</definedName>
    <definedName name="N1DwellingImmediateNeeds" localSheetId="19">'[1]Assessment Page 5'!#REF!</definedName>
    <definedName name="N1DwellingImmediateNeeds" localSheetId="1">'[1]Assessment Page 5'!#REF!</definedName>
    <definedName name="N1DwellingImmediateNeeds" localSheetId="0">'[1]Assessment Page 5'!#REF!</definedName>
    <definedName name="N1DwellingImmediateNeeds">'Assessment Page 5'!#REF!</definedName>
    <definedName name="N1DwellingWallsWindows">'Assessment Page 5'!$C$18</definedName>
    <definedName name="N1DwellingWallsWindowsComments">'Assessment Page 5'!$C$20</definedName>
    <definedName name="N1DwellingWallsWindowsCondition">'Assessment Page 5'!$C$19</definedName>
    <definedName name="N1DwellingWallsWindowsDeficiencies">'Assessment Page 5'!$E$21</definedName>
    <definedName name="N1Electrical60Amps">'Assessment Page 5'!$E$14</definedName>
    <definedName name="N1ElectricalAms">'Assessment Page 5'!$C$10</definedName>
    <definedName name="N1ElectricalBreakersFuses">'Assessment Page 5'!$E$10</definedName>
    <definedName name="N1ElectricalComments">'Assessment Page 5'!$C$12</definedName>
    <definedName name="N1ElectricalCondition">'Assessment Page 5'!$C$11</definedName>
    <definedName name="N1ElectricalDeficiencies">'Assessment Page 5'!$E$15</definedName>
    <definedName name="N1ElectricalGFCI">'Assessment Page 5'!$E$13</definedName>
    <definedName name="N1ElectricalImmediateNeeds" localSheetId="19">'[1]Assessment Page 5'!#REF!</definedName>
    <definedName name="N1ElectricalImmediateNeeds" localSheetId="1">'[1]Assessment Page 5'!#REF!</definedName>
    <definedName name="N1ElectricalImmediateNeeds" localSheetId="0">'[1]Assessment Page 5'!#REF!</definedName>
    <definedName name="N1ElectricalImmediateNeeds">'Assessment Page 5'!#REF!</definedName>
    <definedName name="N1ElectricalWiring" localSheetId="19">'[1]Assessment Page 5'!#REF!</definedName>
    <definedName name="N1ElectricalWiring" localSheetId="1">'[1]Assessment Page 5'!#REF!</definedName>
    <definedName name="N1ElectricalWiring" localSheetId="0">'[1]Assessment Page 5'!#REF!</definedName>
    <definedName name="N1ElectricalWiring">'Assessment Page 5'!#REF!</definedName>
    <definedName name="N1ElevatorsLastInspection">'Assessment Page 5'!$E$48</definedName>
    <definedName name="N1ElevatorsNumberofCabs">'Assessment Page 5'!$C$48</definedName>
    <definedName name="N1ElevatorsType">'Assessment Page 5'!$D$49</definedName>
    <definedName name="N1Engine">"N1 Engine"</definedName>
    <definedName name="N1ExteriorDoorsComments">'Assessment Page 4'!$C$32</definedName>
    <definedName name="N1ExteriorDoorsCondition">'Assessment Page 4'!$C$31</definedName>
    <definedName name="N1ExteriorDoorsDefencies">'Assessment Page 4'!$E$33</definedName>
    <definedName name="N1ExteriorDoorsDesc">'Assessment Page 4'!$C$30</definedName>
    <definedName name="N1ExteriorStairs" localSheetId="19">'[1]Assessment Page 4'!#REF!</definedName>
    <definedName name="N1ExteriorStairs" localSheetId="1">'[1]Assessment Page 4'!#REF!</definedName>
    <definedName name="N1ExteriorStairs" localSheetId="0">'[1]Assessment Page 4'!#REF!</definedName>
    <definedName name="N1ExteriorStairs">'Assessment Page 4'!#REF!</definedName>
    <definedName name="N1ExteriorWalls">'Assessment Page 4'!$C$35</definedName>
    <definedName name="N1ExteriorWallsComments">'Assessment Page 4'!$C$37</definedName>
    <definedName name="N1ExteriorWallsCondition">'Assessment Page 4'!$C$36</definedName>
    <definedName name="N1ExteriorWallsDefencies">'Assessment Page 4'!$E$38</definedName>
    <definedName name="N1Fireplaces">'Assessment Page 6'!$E$21</definedName>
    <definedName name="N1HeatingR22">'Assessment Page 4'!$E$53</definedName>
    <definedName name="N1HighRiskFactor" localSheetId="19">'[1]Assessment Page 6'!#REF!</definedName>
    <definedName name="N1HighRiskFactor" localSheetId="1">'[1]Assessment Page 6'!#REF!</definedName>
    <definedName name="N1HighRiskFactor" localSheetId="0">'[1]Assessment Page 6'!#REF!</definedName>
    <definedName name="N1HighRiskFactor">'Assessment Page 6'!#REF!</definedName>
    <definedName name="N1HVACAirConditionAge" localSheetId="19">'[1]Assessment Page 4'!#REF!</definedName>
    <definedName name="N1HVACAirConditionAge" localSheetId="1">'[1]Assessment Page 4'!#REF!</definedName>
    <definedName name="N1HVACAirConditionAge" localSheetId="0">'[1]Assessment Page 4'!#REF!</definedName>
    <definedName name="N1HVACAirConditionAge">'Assessment Page 4'!#REF!</definedName>
    <definedName name="N1HVACAirConditionCondition" localSheetId="19">'[1]Assessment Page 4'!#REF!</definedName>
    <definedName name="N1HVACAirConditionCondition" localSheetId="1">'[1]Assessment Page 4'!#REF!</definedName>
    <definedName name="N1HVACAirConditionCondition" localSheetId="0">'[1]Assessment Page 4'!#REF!</definedName>
    <definedName name="N1HVACAirConditionCondition">'Assessment Page 4'!#REF!</definedName>
    <definedName name="N1HVACAirConditioningDescription" localSheetId="19">'[1]Assessment Page 4'!#REF!</definedName>
    <definedName name="N1HVACAirConditioningDescription" localSheetId="1">'[1]Assessment Page 4'!#REF!</definedName>
    <definedName name="N1HVACAirConditioningDescription" localSheetId="0">'[1]Assessment Page 4'!#REF!</definedName>
    <definedName name="N1HVACAirConditioningDescription">'Assessment Page 4'!#REF!</definedName>
    <definedName name="N1HVACComments">'Assessment Page 4'!$C$54</definedName>
    <definedName name="N1HVACDeficiencies">'Assessment Page 4'!$E$55</definedName>
    <definedName name="N1HVACHeatingAge">'Assessment Page 4'!$E$52</definedName>
    <definedName name="N1HVACHeatingCondition">'Assessment Page 4'!$C$52</definedName>
    <definedName name="N1HVACHeatingDescription">'Assessment Page 4'!$C$51</definedName>
    <definedName name="N1HVACImmediateNeeds" localSheetId="19">'[1]Assessment Page 4'!#REF!</definedName>
    <definedName name="N1HVACImmediateNeeds" localSheetId="1">'[1]Assessment Page 4'!#REF!</definedName>
    <definedName name="N1HVACImmediateNeeds" localSheetId="0">'[1]Assessment Page 4'!#REF!</definedName>
    <definedName name="N1HVACImmediateNeeds">'Assessment Page 4'!#REF!</definedName>
    <definedName name="N1immediateneedsinflated">'20 Years Assessment'!$L$52</definedName>
    <definedName name="N1immediateneedsuninflated">'20 Years Assessment'!$J$52</definedName>
    <definedName name="N1InspectionDate">'Assessment Page 1'!$E$25</definedName>
    <definedName name="N1LandscapingComments">'Assessment Page 3'!$C$25</definedName>
    <definedName name="N1LandscapingConditions">'Assessment Page 3'!$C$24</definedName>
    <definedName name="N1LandscapingDefciencies">'Assessment Page 3'!$E$23</definedName>
    <definedName name="N1LandscapingDesc">'Assessment Page 3'!$C$22</definedName>
    <definedName name="N1LaqndscapingDesc">'Assessment Page 3'!$C$22</definedName>
    <definedName name="N1LeadBasedPaint">'Assessment Page 6'!$E$23</definedName>
    <definedName name="N1MailComments">'Assessment Page 3'!$C$43</definedName>
    <definedName name="N1MailCondition">'Assessment Page 3'!$C$42</definedName>
    <definedName name="N1MailDefencies">'Assessment Page 3'!$E$41</definedName>
    <definedName name="N1MailDesc">'Assessment Page 3'!$C$40</definedName>
    <definedName name="N1Mold">'Assessment Page 6'!$E$28</definedName>
    <definedName name="N1MoldComments">'Assessment Page 6'!$C$29</definedName>
    <definedName name="N1MoldDeficiencies">'Assessment Page 6'!$E$30</definedName>
    <definedName name="N1NoofADASpaces">'Assessment Page 3'!$C$32</definedName>
    <definedName name="N1NoofApartmentBuildings" localSheetId="19">'[1]Assessment Page 1'!$E$17</definedName>
    <definedName name="N1NoofApartmentBuildings" localSheetId="1">'[1]Assessment Page 1'!$E$17</definedName>
    <definedName name="N1NoofApartmentBuildings" localSheetId="0">'[1]Assessment Page 1'!$E$17</definedName>
    <definedName name="N1NoofApartmentBuildings">'Assessment Page 1'!$E$17</definedName>
    <definedName name="N1NoofCoveredSpaces">'Assessment Page 3'!$C$33</definedName>
    <definedName name="N1NoofDownUnits">'Assessment Page 1'!$E$24</definedName>
    <definedName name="N1NoofLivingUnits" localSheetId="19">'[1]Assessment Page 1'!$E$19</definedName>
    <definedName name="N1NoofLivingUnits" localSheetId="1">'[1]Assessment Page 1'!$E$19</definedName>
    <definedName name="N1NoofLivingUnits" localSheetId="0">'[1]Assessment Page 1'!$E$19</definedName>
    <definedName name="N1NoofLivingUnits">'Assessment Page 1'!$E$19</definedName>
    <definedName name="N1NoofOtherBuildings">'Assessment Page 1'!$E$20</definedName>
    <definedName name="N1NoofStories">'Assessment Page 1'!$E$18</definedName>
    <definedName name="N1NumberofTotalSpaces" localSheetId="19">'[1]Assessment Page 3'!$C$31</definedName>
    <definedName name="N1NumberofTotalSpaces" localSheetId="1">'[1]Assessment Page 3'!$C$31</definedName>
    <definedName name="N1NumberofTotalSpaces" localSheetId="0">'[1]Assessment Page 3'!$C$31</definedName>
    <definedName name="N1NumberofTotalSpaces">'Assessment Page 3'!$C$31</definedName>
    <definedName name="N1Occupancy">'Assessment Page 1'!$E$26</definedName>
    <definedName name="N1OccupancyPercentage">'Assessment Page 1'!$E$26</definedName>
    <definedName name="N1OverallPropertyCondition" localSheetId="14">'Assessment Page 10'!#REF!</definedName>
    <definedName name="N1OverallPropertyCondition" localSheetId="15">'Assessment Page 11'!#REF!</definedName>
    <definedName name="N1OverallPropertyCondition" localSheetId="16">'Assessment Page 12'!#REF!</definedName>
    <definedName name="N1OverallPropertyCondition" localSheetId="17">'Assessment Page 13'!#REF!</definedName>
    <definedName name="N1OverallPropertyCondition" localSheetId="12">'Assessment Page 8'!#REF!</definedName>
    <definedName name="N1OverallPropertyCondition" localSheetId="13">'Assessment Page 9'!#REF!</definedName>
    <definedName name="N1OverallPropertyCondition">'Assessment Page 7'!$B$25:$E$30</definedName>
    <definedName name="N1ParkingComments">'Assessment Page 3'!$C$30</definedName>
    <definedName name="N1ParkingCondition">'Assessment Page 3'!$C$29</definedName>
    <definedName name="N1ParkingDeficiencies">'Assessment Page 3'!$E$28</definedName>
    <definedName name="N1ParkingDesc">'Assessment Page 3'!$C$27</definedName>
    <definedName name="N1PerUnitPerYearInflated">'20 Years Assessment'!$L$61</definedName>
    <definedName name="N1perunitperyearuninflated">'20 Years Assessment'!$I$61</definedName>
    <definedName name="N1perunitreservesallyearsinflated">'20 Years Assessment'!$L$60</definedName>
    <definedName name="N1PlayEquipComments">'Assessment Page 3'!$C$53</definedName>
    <definedName name="N1PlayEquipCondition">'Assessment Page 3'!$C$52</definedName>
    <definedName name="N1PlayEquipDefencies">'Assessment Page 3'!$E$51</definedName>
    <definedName name="N1PlayEquipDesc">'Assessment Page 3'!$C$50</definedName>
    <definedName name="N1PlumbingComments">'Assessment Page 4'!$C$59</definedName>
    <definedName name="N1PlumbingCondition">'Assessment Page 4'!$C$58</definedName>
    <definedName name="N1PlumbingDeficiencies">'Assessment Page 4'!$E$60</definedName>
    <definedName name="N1PlumbingDescription">'Assessment Page 4'!$C$57</definedName>
    <definedName name="N1PlumbingWaterPiping" localSheetId="14">'Assessment Page 4'!#REF!</definedName>
    <definedName name="N1PlumbingWaterPiping" localSheetId="15">'Assessment Page 4'!#REF!</definedName>
    <definedName name="N1PlumbingWaterPiping" localSheetId="16">'Assessment Page 4'!#REF!</definedName>
    <definedName name="N1PlumbingWaterPiping" localSheetId="17">'Assessment Page 4'!#REF!</definedName>
    <definedName name="N1PlumbingWaterPiping" localSheetId="12">'Assessment Page 4'!#REF!</definedName>
    <definedName name="N1PlumbingWaterPiping" localSheetId="13">'Assessment Page 4'!#REF!</definedName>
    <definedName name="N1PlumbingWaterPiping" localSheetId="19">'[1]Assessment Page 4'!#REF!</definedName>
    <definedName name="N1PlumbingWaterPiping" localSheetId="1">'[1]Assessment Page 4'!#REF!</definedName>
    <definedName name="N1PlumbingWaterPiping" localSheetId="0">'[1]Assessment Page 4'!#REF!</definedName>
    <definedName name="N1PlumbingWaterPiping">'Assessment Page 4'!#REF!</definedName>
    <definedName name="N1PlumbingWaterPipingCondition" localSheetId="14">'Assessment Page 4'!#REF!</definedName>
    <definedName name="N1PlumbingWaterPipingCondition" localSheetId="15">'Assessment Page 4'!#REF!</definedName>
    <definedName name="N1PlumbingWaterPipingCondition" localSheetId="16">'Assessment Page 4'!#REF!</definedName>
    <definedName name="N1PlumbingWaterPipingCondition" localSheetId="17">'Assessment Page 4'!#REF!</definedName>
    <definedName name="N1PlumbingWaterPipingCondition" localSheetId="12">'Assessment Page 4'!#REF!</definedName>
    <definedName name="N1PlumbingWaterPipingCondition" localSheetId="13">'Assessment Page 4'!#REF!</definedName>
    <definedName name="N1PlumbingWaterPipingCondition" localSheetId="19">'[1]Assessment Page 4'!#REF!</definedName>
    <definedName name="N1PlumbingWaterPipingCondition" localSheetId="1">'[1]Assessment Page 4'!#REF!</definedName>
    <definedName name="N1PlumbingWaterPipingCondition" localSheetId="0">'[1]Assessment Page 4'!#REF!</definedName>
    <definedName name="N1PlumbingWaterPipingCondition">'Assessment Page 4'!#REF!</definedName>
    <definedName name="N1ProblematicComments">'Assessment Page 2'!$C$28</definedName>
    <definedName name="N1ProblematicMaterials">'Assessment Page 2'!$B$21:$L$27</definedName>
    <definedName name="N1Property1967">'Assessment Page 6'!$E$22</definedName>
    <definedName name="N1PropertyName" localSheetId="19">'[1]Assessment Page 1'!$E$11</definedName>
    <definedName name="N1PropertyName" localSheetId="1">'[1]Assessment Page 1'!$E$11</definedName>
    <definedName name="N1PropertyName" localSheetId="0">'[1]Assessment Page 1'!$E$11</definedName>
    <definedName name="N1PropertyName">'Assessment Page 1'!$E$11</definedName>
    <definedName name="N1PropertySize" localSheetId="19">'[1]Assessment Page 1'!$E$16</definedName>
    <definedName name="N1PropertySize" localSheetId="1">'[1]Assessment Page 1'!$E$16</definedName>
    <definedName name="N1PropertySize" localSheetId="0">'[1]Assessment Page 1'!$E$16</definedName>
    <definedName name="N1PropertySize">'Assessment Page 1'!$E$16</definedName>
    <definedName name="N1RecentFlooding">'Assessment Page 3'!$E$11</definedName>
    <definedName name="N1Roofcomments">'Assessment Page 4'!$C$12</definedName>
    <definedName name="N1RoofCondition">'Assessment Page 4'!$C$11</definedName>
    <definedName name="N1Roofdeficiencies">'Assessment Page 4'!$E$13</definedName>
    <definedName name="N1RoofImmediateNeeds" localSheetId="19">'[1]Assessment Page 3'!#REF!</definedName>
    <definedName name="N1RoofImmediateNeeds" localSheetId="1">'[1]Assessment Page 3'!#REF!</definedName>
    <definedName name="N1RoofImmediateNeeds" localSheetId="0">'[1]Assessment Page 3'!#REF!</definedName>
    <definedName name="N1RoofImmediateNeeds">'Assessment Page 3'!#REF!</definedName>
    <definedName name="N1RoofingDescription">'Assessment Page 4'!$C$10</definedName>
    <definedName name="N1SafetyandSecurity">'Assessment Page 6'!$B$14:$E$19</definedName>
    <definedName name="N1SeismicRisk" localSheetId="14">'Assessment Page 10'!#REF!</definedName>
    <definedName name="N1SeismicRisk" localSheetId="15">'Assessment Page 11'!$B$9:$E$15</definedName>
    <definedName name="N1SeismicRisk" localSheetId="16">'Assessment Page 12'!$B$9:$E$15</definedName>
    <definedName name="N1SeismicRisk" localSheetId="17">'Assessment Page 13'!$B$9:$E$15</definedName>
    <definedName name="N1SeismicRisk" localSheetId="12">'Assessment Page 8'!$B$9:$E$23</definedName>
    <definedName name="N1SeismicRisk" localSheetId="13">'Assessment Page 9'!$B$9:$E$21</definedName>
    <definedName name="N1SeismicRisk">'Assessment Page 7'!$B$10:$E$24</definedName>
    <definedName name="N1SidewalkCondition">'Assessment Page 3'!$C$19</definedName>
    <definedName name="N1SidewalkDeficiencies">'Assessment Page 3'!$E$18</definedName>
    <definedName name="N1SidewalkDesc">'Assessment Page 3'!$C$17</definedName>
    <definedName name="N1SidewalksComments">'Assessment Page 3'!$C$20</definedName>
    <definedName name="N1SiteComments" localSheetId="19">'[1]Assessment Page 3'!#REF!</definedName>
    <definedName name="N1SiteComments" localSheetId="1">'[1]Assessment Page 3'!#REF!</definedName>
    <definedName name="N1SiteComments" localSheetId="0">'[1]Assessment Page 3'!#REF!</definedName>
    <definedName name="N1SiteComments">'Assessment Page 3'!#REF!</definedName>
    <definedName name="N1SiteCondition">'Assessment Page 3'!$C$14</definedName>
    <definedName name="N1SiteCoveredParking">'Assessment Page 3'!$C$27</definedName>
    <definedName name="N1SiteCoveredParkingCondition" localSheetId="19">'[1]Assessment Page 3'!#REF!</definedName>
    <definedName name="N1SiteCoveredParkingCondition" localSheetId="1">'[1]Assessment Page 3'!#REF!</definedName>
    <definedName name="N1SiteCoveredParkingCondition" localSheetId="0">'[1]Assessment Page 3'!#REF!</definedName>
    <definedName name="N1SiteCoveredParkingCondition">'Assessment Page 3'!#REF!</definedName>
    <definedName name="N1SiteDeficiencies" localSheetId="19">'[1]Assessment Page 3'!#REF!</definedName>
    <definedName name="N1SiteDeficiencies" localSheetId="1">'[1]Assessment Page 3'!#REF!</definedName>
    <definedName name="N1SiteDeficiencies" localSheetId="0">'[1]Assessment Page 3'!#REF!</definedName>
    <definedName name="N1SiteDeficiencies">'Assessment Page 3'!#REF!</definedName>
    <definedName name="N1SiteDescription">'Assessment Page 3'!$C$9</definedName>
    <definedName name="N1SiteDrainage">'Assessment Page 3'!$E$10</definedName>
    <definedName name="N1SiteFencingComments">'Assessment Page 3'!$C$38</definedName>
    <definedName name="N1SiteFencingCondition">'Assessment Page 3'!$C$37</definedName>
    <definedName name="N1SiteFencingDefencies">'Assessment Page 3'!$E$36</definedName>
    <definedName name="N1SiteFencingDesc">'Assessment Page 3'!$C$35</definedName>
    <definedName name="N1SiteImmediateNeeds" localSheetId="19">'[1]Assessment Page 3'!#REF!</definedName>
    <definedName name="N1SiteImmediateNeeds" localSheetId="1">'[1]Assessment Page 3'!#REF!</definedName>
    <definedName name="N1SiteImmediateNeeds" localSheetId="0">'[1]Assessment Page 3'!#REF!</definedName>
    <definedName name="N1SiteImmediateNeeds">'Assessment Page 3'!#REF!</definedName>
    <definedName name="N1SiteLightingComments">'Assessment Page 3'!$C$48</definedName>
    <definedName name="N1SiteLightingCondition">'Assessment Page 3'!$C$47</definedName>
    <definedName name="N1SiteLightingDefencies">'Assessment Page 3'!$E$46</definedName>
    <definedName name="N1SiteLightingDesc">'Assessment Page 3'!$C$45</definedName>
    <definedName name="N1SiteMetered">'Assessment Page 3'!$E$12</definedName>
    <definedName name="N1SiteUtilitiesDesc">'Assessment Page 3'!$C$9</definedName>
    <definedName name="N1State" localSheetId="19">'[1]Assessment Page 1'!$E$14</definedName>
    <definedName name="N1State" localSheetId="1">'[1]Assessment Page 1'!$E$14</definedName>
    <definedName name="N1State" localSheetId="0">'[1]Assessment Page 1'!$E$14</definedName>
    <definedName name="N1State">'Assessment Page 1'!$E$14</definedName>
    <definedName name="N1StreetAddress" localSheetId="19">'[1]Assessment Page 1'!$E$12</definedName>
    <definedName name="N1StreetAddress" localSheetId="1">'[1]Assessment Page 1'!$E$12</definedName>
    <definedName name="N1StreetAddress" localSheetId="0">'[1]Assessment Page 1'!$E$12</definedName>
    <definedName name="N1StreetAddress">'Assessment Page 1'!$E$12</definedName>
    <definedName name="N1StructureBalcanies" localSheetId="19">'[1]Assessment Page 4'!#REF!</definedName>
    <definedName name="N1StructureBalcanies" localSheetId="1">'[1]Assessment Page 4'!#REF!</definedName>
    <definedName name="N1StructureBalcanies" localSheetId="0">'[1]Assessment Page 4'!#REF!</definedName>
    <definedName name="N1StructureBalcanies">'Assessment Page 4'!#REF!</definedName>
    <definedName name="N1StructureBalcanyCondition" localSheetId="19">'[1]Assessment Page 4'!#REF!</definedName>
    <definedName name="N1StructureBalcanyCondition" localSheetId="1">'[1]Assessment Page 4'!#REF!</definedName>
    <definedName name="N1StructureBalcanyCondition" localSheetId="0">'[1]Assessment Page 4'!#REF!</definedName>
    <definedName name="N1StructureBalcanyCondition">'Assessment Page 4'!#REF!</definedName>
    <definedName name="N1StructureComments">'Assessment Page 4'!$C$22</definedName>
    <definedName name="N1StructureCondition">'Assessment Page 4'!$C$21</definedName>
    <definedName name="N1StructureDeficiencies">'Assessment Page 4'!$E$23</definedName>
    <definedName name="N1StructureDescription">'Assessment Page 4'!$C$20</definedName>
    <definedName name="N1StructureExteriorStairsConditions" localSheetId="19">'[1]Assessment Page 4'!#REF!</definedName>
    <definedName name="N1StructureExteriorStairsConditions" localSheetId="1">'[1]Assessment Page 4'!#REF!</definedName>
    <definedName name="N1StructureExteriorStairsConditions" localSheetId="0">'[1]Assessment Page 4'!#REF!</definedName>
    <definedName name="N1StructureExteriorStairsConditions">'Assessment Page 4'!#REF!</definedName>
    <definedName name="N1StructureImmediateNeeds" localSheetId="19">'[1]Assessment Page 4'!#REF!</definedName>
    <definedName name="N1StructureImmediateNeeds" localSheetId="1">'[1]Assessment Page 4'!#REF!</definedName>
    <definedName name="N1StructureImmediateNeeds" localSheetId="0">'[1]Assessment Page 4'!#REF!</definedName>
    <definedName name="N1StructureImmediateNeeds">'Assessment Page 4'!#REF!</definedName>
    <definedName name="N1totalreserves10yearsinflated">'20 Years Assessment'!$L$56</definedName>
    <definedName name="N1TotalReserves10yearsUninflated">'20 Years Assessment'!$I$56</definedName>
    <definedName name="N1totalreserves15yearsinflated">'20 Years Assessment'!$L$57</definedName>
    <definedName name="N1TotalReserves15yearsUninflated">'20 Years Assessment'!$I$57</definedName>
    <definedName name="N1totalreserves1yearsinflated">'20 Years Assessment'!$L$54</definedName>
    <definedName name="N1TotalReserves1yearsUninflated">'20 Years Assessment'!$I$54</definedName>
    <definedName name="N1totalreserves20yearsinflated">'20 Years Assessment'!$L$58</definedName>
    <definedName name="N1totalreserves20yearsuninflated">'20 Years Assessment'!$I$58</definedName>
    <definedName name="N1totalreserves5yearsinflated">'20 Years Assessment'!$L$55</definedName>
    <definedName name="N1TotalReserves5yearsUninflated">'20 Years Assessment'!$I$55</definedName>
    <definedName name="N1UniqueIdentifier" localSheetId="19">'[1]Assessment Page 1'!$E$10</definedName>
    <definedName name="N1UniqueIdentifier" localSheetId="1">'[1]Assessment Page 1'!$E$10</definedName>
    <definedName name="N1UniqueIdentifier" localSheetId="0">'[1]Assessment Page 1'!$E$10</definedName>
    <definedName name="N1UniqueIdentifier">'Assessment Page 1'!$E$10</definedName>
    <definedName name="N1UnitHVACAge">'Assessment Page 5'!$E$39</definedName>
    <definedName name="N1UnitHVACComments">'Assessment Page 5'!$C$40</definedName>
    <definedName name="N1UnitHVACCondition">'Assessment Page 5'!$C$39</definedName>
    <definedName name="N1UnitHVACDefencies">'Assessment Page 5'!$E$41</definedName>
    <definedName name="N1UnitHVACDesc">'Assessment Page 5'!$C$38</definedName>
    <definedName name="N1unitreservesallyearsuniinflated">'20 Years Assessment'!$I$60</definedName>
    <definedName name="N1UnitsInspected" localSheetId="14">'Assessment Page 2'!#REF!</definedName>
    <definedName name="N1UnitsInspected" localSheetId="15">'Assessment Page 2'!#REF!</definedName>
    <definedName name="N1UnitsInspected" localSheetId="16">'Assessment Page 2'!#REF!</definedName>
    <definedName name="N1UnitsInspected" localSheetId="17">'Assessment Page 2'!#REF!</definedName>
    <definedName name="N1UnitsInspected" localSheetId="12">'Assessment Page 2'!#REF!</definedName>
    <definedName name="N1UnitsInspected" localSheetId="13">'Assessment Page 2'!#REF!</definedName>
    <definedName name="N1UnitsInspected" localSheetId="19">'[1]Assessment Page 2'!#REF!</definedName>
    <definedName name="N1UnitsInspected" localSheetId="1">'[1]Assessment Page 2'!#REF!</definedName>
    <definedName name="N1UnitsInspected" localSheetId="0">'[1]Assessment Page 2'!#REF!</definedName>
    <definedName name="N1UnitsInspected">'Assessment Page 2'!#REF!</definedName>
    <definedName name="N1UnitType">'Assessment Page 1'!$B$31:$I$36</definedName>
    <definedName name="N1UtilitiesComments">'Assessment Page 3'!$C$15</definedName>
    <definedName name="N1UtilitiesCondition">'Assessment Page 3'!$C$14</definedName>
    <definedName name="N1UtilitiesDeficiencies">'Assessment Page 3'!$E$13</definedName>
    <definedName name="N1WasherDryerHookup">'Assessment Page 6'!$E$24</definedName>
    <definedName name="N1WaterHeatersAge">'Assessment Page 5'!$E$44</definedName>
    <definedName name="N1WaterHeatersComments">'Assessment Page 5'!$C$45</definedName>
    <definedName name="N1WaterHeatersCondition">'Assessment Page 5'!$C$44</definedName>
    <definedName name="N1WaterHeatersDefencies">'Assessment Page 5'!$E$46</definedName>
    <definedName name="N1WaterHeatersDesc">'Assessment Page 5'!$C$43</definedName>
    <definedName name="N1WDIComments">'Assessment Page 6'!$C$34</definedName>
    <definedName name="N1WDIDeficiencies">'Assessment Page 6'!$E$33</definedName>
    <definedName name="N1WDIInquiries">'Assessment Page 6'!$E$31</definedName>
    <definedName name="N1WDIOberved">'Assessment Page 6'!$E$32</definedName>
    <definedName name="N1WindowComments">'Assessment Page 4'!$C$27</definedName>
    <definedName name="N1WindowCondition">'Assessment Page 4'!$C$26</definedName>
    <definedName name="N1WindowDefiencies">'Assessment Page 4'!$E$28</definedName>
    <definedName name="N1WindowsDesc">'Assessment Page 4'!$C$25</definedName>
    <definedName name="N1YearofConstruction" localSheetId="19">'[1]Assessment Page 1'!$E$21</definedName>
    <definedName name="N1YearofConstruction" localSheetId="1">'[1]Assessment Page 1'!$E$21</definedName>
    <definedName name="N1YearofConstruction" localSheetId="0">'[1]Assessment Page 1'!$E$21</definedName>
    <definedName name="N1YearofConstruction">'Assessment Page 1'!$E$21</definedName>
    <definedName name="N1YearofRenovation">'Assessment Page 1'!$E$22</definedName>
    <definedName name="N1ZipCode" localSheetId="19">'[1]Assessment Page 1'!$E$15</definedName>
    <definedName name="N1ZipCode" localSheetId="1">'[1]Assessment Page 1'!$E$15</definedName>
    <definedName name="N1ZipCode" localSheetId="0">'[1]Assessment Page 1'!$E$15</definedName>
    <definedName name="N1ZipCode">'Assessment Page 1'!$E$15</definedName>
    <definedName name="Narrative">"Object 1"</definedName>
    <definedName name="Number" localSheetId="19">'Component Index'!#REF!</definedName>
    <definedName name="Number">Lists!$A$2:$A$6</definedName>
    <definedName name="Number1" localSheetId="19">'Component Index'!#REF!</definedName>
    <definedName name="Number1" localSheetId="1">[1]Lists!$A$1:$A$6</definedName>
    <definedName name="Number1" localSheetId="0">[1]Lists!$A$1:$A$6</definedName>
    <definedName name="Number1">Lists!$A$1:$A$6</definedName>
    <definedName name="NumberOfParcels" localSheetId="14">#REF!</definedName>
    <definedName name="NumberOfParcels" localSheetId="15">#REF!</definedName>
    <definedName name="NumberOfParcels" localSheetId="16">#REF!</definedName>
    <definedName name="NumberOfParcels" localSheetId="17">#REF!</definedName>
    <definedName name="NumberOfParcels" localSheetId="12">#REF!</definedName>
    <definedName name="NumberOfParcels" localSheetId="13">#REF!</definedName>
    <definedName name="NumberOfParcels" localSheetId="19">#REF!</definedName>
    <definedName name="NumberOfParcels" localSheetId="1">#REF!</definedName>
    <definedName name="NumberOfParcels">#REF!</definedName>
    <definedName name="Overall" localSheetId="19">'Component Index'!#REF!</definedName>
    <definedName name="Overall" localSheetId="1">[1]Lists!#REF!</definedName>
    <definedName name="Overall" localSheetId="0">[1]Lists!#REF!</definedName>
    <definedName name="Overall">Lists!$AG$2:$AI$6</definedName>
    <definedName name="Overall_Property" localSheetId="19">'Component Index'!#REF!</definedName>
    <definedName name="Overall_Property" localSheetId="1">[1]Lists!#REF!</definedName>
    <definedName name="Overall_Property" localSheetId="0">[1]Lists!#REF!</definedName>
    <definedName name="Overall_Property">Lists!$AG$2:$AG$6</definedName>
    <definedName name="Overall_Property_Condition" localSheetId="19">'Component Index'!#REF!</definedName>
    <definedName name="Overall_Property_Condition" localSheetId="1">[1]Lists!#REF!</definedName>
    <definedName name="Overall_Property_Condition" localSheetId="0">[1]Lists!#REF!</definedName>
    <definedName name="Overall_Property_Condition">Lists!$AF$2:$AI$6</definedName>
    <definedName name="Parcel1" localSheetId="14">#REF!</definedName>
    <definedName name="Parcel1" localSheetId="15">#REF!</definedName>
    <definedName name="Parcel1" localSheetId="16">#REF!</definedName>
    <definedName name="Parcel1" localSheetId="17">#REF!</definedName>
    <definedName name="Parcel1" localSheetId="12">#REF!</definedName>
    <definedName name="Parcel1" localSheetId="13">#REF!</definedName>
    <definedName name="Parcel1" localSheetId="19">#REF!</definedName>
    <definedName name="Parcel1" localSheetId="1">#REF!</definedName>
    <definedName name="Parcel1">#REF!</definedName>
    <definedName name="Parking" localSheetId="19">'Component Index'!#REF!</definedName>
    <definedName name="Parking" localSheetId="1">[1]Lists!$I$2:$I$8</definedName>
    <definedName name="Parking" localSheetId="0">[1]Lists!$I$2:$I$8</definedName>
    <definedName name="Parking">Lists!$I$2:$I$8</definedName>
    <definedName name="Play_Equipment" localSheetId="19">'Component Index'!#REF!</definedName>
    <definedName name="Play_Equipment" localSheetId="1">[1]Lists!$M$2:$M$5</definedName>
    <definedName name="Play_Equipment" localSheetId="0">[1]Lists!$M$2:$M$5</definedName>
    <definedName name="Play_Equipment">Lists!$M$2:$M$5</definedName>
    <definedName name="Plumbing" localSheetId="19">'Component Index'!#REF!</definedName>
    <definedName name="Plumbing" localSheetId="1">[1]Lists!$W$2:$W$7</definedName>
    <definedName name="Plumbing" localSheetId="0">[1]Lists!$W$2:$W$7</definedName>
    <definedName name="Plumbing">Lists!$W$2:$W$7</definedName>
    <definedName name="_xlnm.Print_Area" localSheetId="18">'20 Years Assessment'!$A$1:$AC$61</definedName>
    <definedName name="_xlnm.Print_Area" localSheetId="10">'20-Year AssessmentV2'!$B$1:$AC$109</definedName>
    <definedName name="_xlnm.Print_Area" localSheetId="3">'Assessment Page 1'!$A$1:$J$53</definedName>
    <definedName name="_xlnm.Print_Area" localSheetId="14">'Assessment Page 10'!$A$1:$F$22</definedName>
    <definedName name="_xlnm.Print_Area" localSheetId="15">'Assessment Page 11'!$A$1:$F$22</definedName>
    <definedName name="_xlnm.Print_Area" localSheetId="16">'Assessment Page 12'!$A$1:$F$26</definedName>
    <definedName name="_xlnm.Print_Area" localSheetId="17">'Assessment Page 13'!$A$1:$F$25</definedName>
    <definedName name="_xlnm.Print_Area" localSheetId="4">'Assessment Page 2'!$A$1:$M$33</definedName>
    <definedName name="_xlnm.Print_Area" localSheetId="5">'Assessment Page 3'!$A$1:$F$57</definedName>
    <definedName name="_xlnm.Print_Area" localSheetId="6">'Assessment Page 4'!$A$1:$F$65</definedName>
    <definedName name="_xlnm.Print_Area" localSheetId="7">'Assessment Page 5'!$A$1:$F$54</definedName>
    <definedName name="_xlnm.Print_Area" localSheetId="8">'Assessment Page 6'!$A$1:$F$38</definedName>
    <definedName name="_xlnm.Print_Area" localSheetId="9">'Assessment Page 7'!$A$1:$F$35</definedName>
    <definedName name="_xlnm.Print_Area" localSheetId="12">'Assessment Page 8'!$A$1:$F$34</definedName>
    <definedName name="_xlnm.Print_Area" localSheetId="13">'Assessment Page 9'!$A$1:$F$27</definedName>
    <definedName name="_xlnm.Print_Area" localSheetId="19">'Component Index'!$A$1:$A$159</definedName>
    <definedName name="_xlnm.Print_Area" localSheetId="1">'Photo Checklist'!$A$1:$F$40</definedName>
    <definedName name="_xlnm.Print_Area" localSheetId="20">'Picture Index'!$A$1:$F$40</definedName>
    <definedName name="_xlnm.Print_Area" localSheetId="21">'Picture Index (2)'!$A$1:$F$40</definedName>
    <definedName name="_xlnm.Print_Area" localSheetId="22">'Picture Index (3)'!$A$1:$F$40</definedName>
    <definedName name="_xlnm.Print_Area" localSheetId="0">Summary!$A$1:$J$31</definedName>
    <definedName name="refridgerator" localSheetId="19">'Component Index'!$A$140:$A$143</definedName>
    <definedName name="refridgerator" localSheetId="1">[1]Lists!$AA$2:$AA$5</definedName>
    <definedName name="refridgerator" localSheetId="0">[1]Lists!$AA$2:$AA$5</definedName>
    <definedName name="refridgerator">Lists!$AA$2:$AA$5</definedName>
    <definedName name="Roofing" localSheetId="19">'Component Index'!#REF!</definedName>
    <definedName name="Roofing" localSheetId="1">[1]Lists!$O$2:$O$10</definedName>
    <definedName name="Roofing" localSheetId="0">[1]Lists!$O$2:$O$10</definedName>
    <definedName name="Roofing">Lists!$O$2:$O$10</definedName>
    <definedName name="SearchHeader" localSheetId="14">#REF!</definedName>
    <definedName name="SearchHeader" localSheetId="15">#REF!</definedName>
    <definedName name="SearchHeader" localSheetId="16">#REF!</definedName>
    <definedName name="SearchHeader" localSheetId="17">#REF!</definedName>
    <definedName name="SearchHeader" localSheetId="12">#REF!</definedName>
    <definedName name="SearchHeader" localSheetId="13">#REF!</definedName>
    <definedName name="SearchHeader" localSheetId="19">#REF!</definedName>
    <definedName name="SearchHeader" localSheetId="24">DBManagerConfig!$A$12:$A$19</definedName>
    <definedName name="SearchHeader" localSheetId="1">#REF!</definedName>
    <definedName name="SearchHeader">#REF!</definedName>
    <definedName name="SheetList">'N1'!$F$10000</definedName>
    <definedName name="SheetProtection">"protected"</definedName>
    <definedName name="Sidewalks" localSheetId="19">'Component Index'!$A$11:$A$12</definedName>
    <definedName name="Sidewalks" localSheetId="1">[1]Lists!$G$2:$G$5</definedName>
    <definedName name="Sidewalks" localSheetId="0">[1]Lists!$G$2:$G$5</definedName>
    <definedName name="Sidewalks">Lists!$G$2:$G$5</definedName>
    <definedName name="Site_Fencing" localSheetId="19">'Component Index'!#REF!</definedName>
    <definedName name="Site_Fencing" localSheetId="1">[1]Lists!$J$2:$J$8</definedName>
    <definedName name="Site_Fencing" localSheetId="0">[1]Lists!$J$2:$J$8</definedName>
    <definedName name="Site_Fencing">Lists!$J$2:$J$8</definedName>
    <definedName name="Site_Lighting" localSheetId="19">'Component Index'!#REF!</definedName>
    <definedName name="Site_Lighting" localSheetId="1">[1]Lists!$L$2:$L$4</definedName>
    <definedName name="Site_Lighting" localSheetId="0">[1]Lists!$L$2:$L$4</definedName>
    <definedName name="Site_Lighting">Lists!$L$2:$L$4</definedName>
    <definedName name="Soffit" localSheetId="19">'Component Index'!#REF!</definedName>
    <definedName name="Soffit" localSheetId="1">[1]Lists!$P$2:$P$8</definedName>
    <definedName name="Soffit" localSheetId="0">[1]Lists!$P$2:$P$8</definedName>
    <definedName name="Soffit">Lists!$P$2:$P$8</definedName>
    <definedName name="Structure" localSheetId="19">'Component Index'!#REF!</definedName>
    <definedName name="Structure" localSheetId="1">[1]Lists!$N$2:$N$12</definedName>
    <definedName name="Structure" localSheetId="0">[1]Lists!$N$2:$N$12</definedName>
    <definedName name="Structure">Lists!$N$2:$N$12</definedName>
    <definedName name="Style">'Assessment Page 1'!$Q$8:$R$15</definedName>
    <definedName name="Table">'Assessment Page 8'!$B$9:$E$28</definedName>
    <definedName name="Type" localSheetId="19">'Component Index'!#REF!</definedName>
    <definedName name="Type" localSheetId="1">[1]Lists!$B$2:$B$6</definedName>
    <definedName name="Type" localSheetId="0">[1]Lists!$B$2:$B$6</definedName>
    <definedName name="Type">Lists!$B$2:$B$6</definedName>
    <definedName name="Utilities" localSheetId="19">'Component Index'!#REF!</definedName>
    <definedName name="Utilities" localSheetId="1">[1]Lists!$E$2:$E$14</definedName>
    <definedName name="Utilities" localSheetId="0">[1]Lists!$E$2:$E$14</definedName>
    <definedName name="Utilities">Lists!$E$2:$E$14</definedName>
    <definedName name="Water_Heater" localSheetId="19">'Component Index'!#REF!</definedName>
    <definedName name="Water_Heater" localSheetId="1">[1]Lists!$AD$2:$AD$6</definedName>
    <definedName name="Water_Heater" localSheetId="0">[1]Lists!$AD$2:$AD$6</definedName>
    <definedName name="Water_Heater">Lists!$AD$2:$AD$6</definedName>
    <definedName name="Windows" localSheetId="19">'Component Index'!#REF!</definedName>
    <definedName name="Windows" localSheetId="1">[1]Lists!$Q$2:$Q$11</definedName>
    <definedName name="Windows" localSheetId="0">[1]Lists!$Q$2:$Q$11</definedName>
    <definedName name="Windows">Lists!$Q$2:$Q$11</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F17" i="73" l="1"/>
  <c r="F14" i="73"/>
  <c r="E53" i="73"/>
  <c r="G53" i="73"/>
  <c r="E21" i="73"/>
  <c r="G42" i="73"/>
  <c r="G44" i="73"/>
  <c r="G43" i="73"/>
  <c r="F54" i="73"/>
  <c r="F19" i="73"/>
  <c r="F20" i="73"/>
  <c r="F16" i="73"/>
  <c r="F15" i="73"/>
  <c r="AL44" i="73"/>
  <c r="AL45" i="73"/>
  <c r="AK44" i="73"/>
  <c r="AK45" i="73"/>
  <c r="AJ44" i="73"/>
  <c r="AJ45" i="73"/>
  <c r="AI44" i="73"/>
  <c r="AI45" i="73"/>
  <c r="I53" i="73"/>
  <c r="I21" i="73"/>
  <c r="AH45" i="73"/>
  <c r="AE2" i="74"/>
  <c r="AD2" i="74"/>
  <c r="AC2" i="74"/>
  <c r="AB2" i="74"/>
  <c r="AA2" i="74"/>
  <c r="Z2" i="74"/>
  <c r="X2" i="74"/>
  <c r="W2" i="74"/>
  <c r="V2" i="74"/>
  <c r="U2" i="74"/>
  <c r="T2" i="74"/>
  <c r="S2" i="74"/>
  <c r="R2" i="74"/>
  <c r="AC7" i="73"/>
  <c r="I73" i="73"/>
  <c r="J73" i="73"/>
  <c r="K73" i="73"/>
  <c r="L73" i="73"/>
  <c r="M73" i="73"/>
  <c r="N73" i="73"/>
  <c r="O73" i="73"/>
  <c r="P73" i="73"/>
  <c r="Q73" i="73"/>
  <c r="R73" i="73"/>
  <c r="S73" i="73"/>
  <c r="T73" i="73"/>
  <c r="U73" i="73"/>
  <c r="V73" i="73"/>
  <c r="W73" i="73"/>
  <c r="X73" i="73"/>
  <c r="Y73" i="73"/>
  <c r="Z73" i="73"/>
  <c r="AA73" i="73"/>
  <c r="AB73" i="73"/>
  <c r="I74" i="73"/>
  <c r="J74" i="73"/>
  <c r="K74" i="73"/>
  <c r="L74" i="73"/>
  <c r="M74" i="73"/>
  <c r="N74" i="73"/>
  <c r="O74" i="73"/>
  <c r="P74" i="73"/>
  <c r="Q74" i="73"/>
  <c r="R74" i="73"/>
  <c r="S74" i="73"/>
  <c r="T74" i="73"/>
  <c r="U74" i="73"/>
  <c r="V74" i="73"/>
  <c r="W74" i="73"/>
  <c r="X74" i="73"/>
  <c r="Y74" i="73"/>
  <c r="Z74" i="73"/>
  <c r="AA74" i="73"/>
  <c r="AB74" i="73"/>
  <c r="I75" i="73"/>
  <c r="J75" i="73"/>
  <c r="K75" i="73"/>
  <c r="L75" i="73"/>
  <c r="M75" i="73"/>
  <c r="N75" i="73"/>
  <c r="O75" i="73"/>
  <c r="P75" i="73"/>
  <c r="Q75" i="73"/>
  <c r="R75" i="73"/>
  <c r="S75" i="73"/>
  <c r="T75" i="73"/>
  <c r="U75" i="73"/>
  <c r="V75" i="73"/>
  <c r="W75" i="73"/>
  <c r="X75" i="73"/>
  <c r="Y75" i="73"/>
  <c r="Z75" i="73"/>
  <c r="AA75" i="73"/>
  <c r="AB75" i="73"/>
  <c r="I76" i="73"/>
  <c r="J76" i="73"/>
  <c r="K76" i="73"/>
  <c r="L76" i="73"/>
  <c r="M76" i="73"/>
  <c r="N76" i="73"/>
  <c r="O76" i="73"/>
  <c r="P76" i="73"/>
  <c r="Q76" i="73"/>
  <c r="R76" i="73"/>
  <c r="S76" i="73"/>
  <c r="T76" i="73"/>
  <c r="U76" i="73"/>
  <c r="V76" i="73"/>
  <c r="W76" i="73"/>
  <c r="X76" i="73"/>
  <c r="Y76" i="73"/>
  <c r="Z76" i="73"/>
  <c r="AA76" i="73"/>
  <c r="AB76" i="73"/>
  <c r="I77" i="73"/>
  <c r="J77" i="73"/>
  <c r="K77" i="73"/>
  <c r="L77" i="73"/>
  <c r="M77" i="73"/>
  <c r="N77" i="73"/>
  <c r="O77" i="73"/>
  <c r="P77" i="73"/>
  <c r="Q77" i="73"/>
  <c r="R77" i="73"/>
  <c r="S77" i="73"/>
  <c r="T77" i="73"/>
  <c r="U77" i="73"/>
  <c r="V77" i="73"/>
  <c r="W77" i="73"/>
  <c r="X77" i="73"/>
  <c r="Y77" i="73"/>
  <c r="Z77" i="73"/>
  <c r="AA77" i="73"/>
  <c r="AB77" i="73"/>
  <c r="I78" i="73"/>
  <c r="J78" i="73"/>
  <c r="K78" i="73"/>
  <c r="L78" i="73"/>
  <c r="M78" i="73"/>
  <c r="N78" i="73"/>
  <c r="O78" i="73"/>
  <c r="P78" i="73"/>
  <c r="Q78" i="73"/>
  <c r="R78" i="73"/>
  <c r="S78" i="73"/>
  <c r="T78" i="73"/>
  <c r="U78" i="73"/>
  <c r="V78" i="73"/>
  <c r="W78" i="73"/>
  <c r="X78" i="73"/>
  <c r="Y78" i="73"/>
  <c r="Z78" i="73"/>
  <c r="AA78" i="73"/>
  <c r="AB78" i="73"/>
  <c r="I79" i="73"/>
  <c r="J79" i="73"/>
  <c r="K79" i="73"/>
  <c r="L79" i="73"/>
  <c r="M79" i="73"/>
  <c r="N79" i="73"/>
  <c r="O79" i="73"/>
  <c r="P79" i="73"/>
  <c r="Q79" i="73"/>
  <c r="R79" i="73"/>
  <c r="S79" i="73"/>
  <c r="T79" i="73"/>
  <c r="U79" i="73"/>
  <c r="V79" i="73"/>
  <c r="W79" i="73"/>
  <c r="X79" i="73"/>
  <c r="Y79" i="73"/>
  <c r="Z79" i="73"/>
  <c r="AA79" i="73"/>
  <c r="AB79" i="73"/>
  <c r="I80" i="73"/>
  <c r="J80" i="73"/>
  <c r="K80" i="73"/>
  <c r="L80" i="73"/>
  <c r="M80" i="73"/>
  <c r="N80" i="73"/>
  <c r="O80" i="73"/>
  <c r="P80" i="73"/>
  <c r="Q80" i="73"/>
  <c r="R80" i="73"/>
  <c r="S80" i="73"/>
  <c r="T80" i="73"/>
  <c r="U80" i="73"/>
  <c r="V80" i="73"/>
  <c r="W80" i="73"/>
  <c r="X80" i="73"/>
  <c r="Y80" i="73"/>
  <c r="Z80" i="73"/>
  <c r="AA80" i="73"/>
  <c r="AB80" i="73"/>
  <c r="I81" i="73"/>
  <c r="J81" i="73"/>
  <c r="K81" i="73"/>
  <c r="L81" i="73"/>
  <c r="M81" i="73"/>
  <c r="N81" i="73"/>
  <c r="O81" i="73"/>
  <c r="P81" i="73"/>
  <c r="Q81" i="73"/>
  <c r="R81" i="73"/>
  <c r="S81" i="73"/>
  <c r="T81" i="73"/>
  <c r="U81" i="73"/>
  <c r="V81" i="73"/>
  <c r="W81" i="73"/>
  <c r="X81" i="73"/>
  <c r="Y81" i="73"/>
  <c r="Z81" i="73"/>
  <c r="AA81" i="73"/>
  <c r="AB81" i="73"/>
  <c r="I82" i="73"/>
  <c r="J82" i="73"/>
  <c r="K82" i="73"/>
  <c r="L82" i="73"/>
  <c r="M82" i="73"/>
  <c r="N82" i="73"/>
  <c r="O82" i="73"/>
  <c r="P82" i="73"/>
  <c r="Q82" i="73"/>
  <c r="R82" i="73"/>
  <c r="S82" i="73"/>
  <c r="T82" i="73"/>
  <c r="U82" i="73"/>
  <c r="V82" i="73"/>
  <c r="W82" i="73"/>
  <c r="X82" i="73"/>
  <c r="Y82" i="73"/>
  <c r="Z82" i="73"/>
  <c r="AA82" i="73"/>
  <c r="AB82" i="73"/>
  <c r="I84" i="73"/>
  <c r="J84" i="73"/>
  <c r="K84" i="73"/>
  <c r="L84" i="73"/>
  <c r="M84" i="73"/>
  <c r="N84" i="73"/>
  <c r="O84" i="73"/>
  <c r="P84" i="73"/>
  <c r="Q84" i="73"/>
  <c r="R84" i="73"/>
  <c r="S84" i="73"/>
  <c r="T84" i="73"/>
  <c r="U84" i="73"/>
  <c r="V84" i="73"/>
  <c r="W84" i="73"/>
  <c r="X84" i="73"/>
  <c r="Y84" i="73"/>
  <c r="Z84" i="73"/>
  <c r="AA84" i="73"/>
  <c r="AB84" i="73"/>
  <c r="I85" i="73"/>
  <c r="J85" i="73"/>
  <c r="K85" i="73"/>
  <c r="L85" i="73"/>
  <c r="M85" i="73"/>
  <c r="N85" i="73"/>
  <c r="O85" i="73"/>
  <c r="P85" i="73"/>
  <c r="Q85" i="73"/>
  <c r="R85" i="73"/>
  <c r="S85" i="73"/>
  <c r="T85" i="73"/>
  <c r="U85" i="73"/>
  <c r="V85" i="73"/>
  <c r="W85" i="73"/>
  <c r="X85" i="73"/>
  <c r="Y85" i="73"/>
  <c r="Z85" i="73"/>
  <c r="AA85" i="73"/>
  <c r="AB85" i="73"/>
  <c r="I86" i="73"/>
  <c r="J86" i="73"/>
  <c r="K86" i="73"/>
  <c r="L86" i="73"/>
  <c r="M86" i="73"/>
  <c r="N86" i="73"/>
  <c r="O86" i="73"/>
  <c r="P86" i="73"/>
  <c r="Q86" i="73"/>
  <c r="R86" i="73"/>
  <c r="S86" i="73"/>
  <c r="T86" i="73"/>
  <c r="U86" i="73"/>
  <c r="V86" i="73"/>
  <c r="W86" i="73"/>
  <c r="X86" i="73"/>
  <c r="Y86" i="73"/>
  <c r="Z86" i="73"/>
  <c r="AA86" i="73"/>
  <c r="AB86" i="73"/>
  <c r="Q2" i="74"/>
  <c r="P2" i="74"/>
  <c r="I35" i="73"/>
  <c r="I34" i="73"/>
  <c r="I23" i="73"/>
  <c r="AC6" i="73"/>
  <c r="O2" i="74"/>
  <c r="F46" i="73"/>
  <c r="F53" i="73"/>
  <c r="F81" i="73"/>
  <c r="F43" i="73"/>
  <c r="F44" i="73"/>
  <c r="F42" i="73"/>
  <c r="N2" i="74"/>
  <c r="M2" i="74"/>
  <c r="L2" i="74"/>
  <c r="K2" i="74"/>
  <c r="J2" i="74"/>
  <c r="I2" i="74"/>
  <c r="H2" i="74"/>
  <c r="E2" i="74"/>
  <c r="G2" i="74"/>
  <c r="AC8" i="73"/>
  <c r="I99" i="73"/>
  <c r="AC5" i="73"/>
  <c r="M5" i="73"/>
  <c r="L5" i="73"/>
  <c r="K5" i="73"/>
  <c r="K4" i="73"/>
  <c r="K3" i="73"/>
  <c r="B1" i="73"/>
  <c r="J95" i="73"/>
  <c r="K95" i="73"/>
  <c r="L95" i="73"/>
  <c r="M95" i="73"/>
  <c r="N95" i="73"/>
  <c r="O95" i="73"/>
  <c r="P95" i="73"/>
  <c r="Q95" i="73"/>
  <c r="R95" i="73"/>
  <c r="S95" i="73"/>
  <c r="T95" i="73"/>
  <c r="U95" i="73"/>
  <c r="V95" i="73"/>
  <c r="W95" i="73"/>
  <c r="X95" i="73"/>
  <c r="Y95" i="73"/>
  <c r="Z95" i="73"/>
  <c r="AA95" i="73"/>
  <c r="AB95" i="73"/>
  <c r="J91" i="73"/>
  <c r="K91" i="73"/>
  <c r="L91" i="73"/>
  <c r="M91" i="73"/>
  <c r="N91" i="73"/>
  <c r="O91" i="73"/>
  <c r="P91" i="73"/>
  <c r="Q91" i="73"/>
  <c r="R91" i="73"/>
  <c r="S91" i="73"/>
  <c r="T91" i="73"/>
  <c r="U91" i="73"/>
  <c r="V91" i="73"/>
  <c r="W91" i="73"/>
  <c r="X91" i="73"/>
  <c r="Y91" i="73"/>
  <c r="Z91" i="73"/>
  <c r="AA91" i="73"/>
  <c r="AB91" i="73"/>
  <c r="AC87" i="73"/>
  <c r="G86" i="73"/>
  <c r="F86" i="73"/>
  <c r="E86" i="73"/>
  <c r="G85" i="73"/>
  <c r="F85" i="73"/>
  <c r="E85" i="73"/>
  <c r="G84" i="73"/>
  <c r="F84" i="73"/>
  <c r="E84" i="73"/>
  <c r="G82" i="73"/>
  <c r="F82" i="73"/>
  <c r="E82" i="73"/>
  <c r="G81" i="73"/>
  <c r="E81" i="73"/>
  <c r="F80" i="73"/>
  <c r="E80" i="73"/>
  <c r="F79" i="73"/>
  <c r="E79" i="73"/>
  <c r="F78" i="73"/>
  <c r="E78" i="73"/>
  <c r="F77" i="73"/>
  <c r="E77" i="73"/>
  <c r="G76" i="73"/>
  <c r="F76" i="73"/>
  <c r="E76" i="73"/>
  <c r="G75" i="73"/>
  <c r="F75" i="73"/>
  <c r="E75" i="73"/>
  <c r="G74" i="73"/>
  <c r="F74" i="73"/>
  <c r="E74" i="73"/>
  <c r="G73" i="73"/>
  <c r="F73" i="73"/>
  <c r="E73" i="73"/>
  <c r="AC72" i="73"/>
  <c r="AC71" i="73"/>
  <c r="F64" i="73"/>
  <c r="E64" i="73"/>
  <c r="F63" i="73"/>
  <c r="E63" i="73"/>
  <c r="G62" i="73"/>
  <c r="F62" i="73"/>
  <c r="E62" i="73"/>
  <c r="E54" i="73"/>
  <c r="I54" i="73"/>
  <c r="F52" i="73"/>
  <c r="E52" i="73"/>
  <c r="I52" i="73"/>
  <c r="G51" i="73"/>
  <c r="F51" i="73"/>
  <c r="E51" i="73"/>
  <c r="I51" i="73"/>
  <c r="G50" i="73"/>
  <c r="F50" i="73"/>
  <c r="E50" i="73"/>
  <c r="I50" i="73"/>
  <c r="G49" i="73"/>
  <c r="F49" i="73"/>
  <c r="E49" i="73"/>
  <c r="I49" i="73"/>
  <c r="AC48" i="73"/>
  <c r="G47" i="73"/>
  <c r="F47" i="73"/>
  <c r="E47" i="73"/>
  <c r="I47" i="73"/>
  <c r="G46" i="73"/>
  <c r="E46" i="73"/>
  <c r="E45" i="73"/>
  <c r="I45" i="73"/>
  <c r="E44" i="73"/>
  <c r="I44" i="73"/>
  <c r="E43" i="73"/>
  <c r="I43" i="73"/>
  <c r="E42" i="73"/>
  <c r="I42" i="73"/>
  <c r="AC41" i="73"/>
  <c r="E40" i="73"/>
  <c r="I40" i="73"/>
  <c r="E39" i="73"/>
  <c r="I39" i="73"/>
  <c r="E38" i="73"/>
  <c r="I38" i="73"/>
  <c r="E37" i="73"/>
  <c r="I37" i="73"/>
  <c r="E36" i="73"/>
  <c r="I36" i="73"/>
  <c r="AC35" i="73"/>
  <c r="AC34" i="73"/>
  <c r="AC33" i="73"/>
  <c r="AC23" i="73"/>
  <c r="G20" i="73"/>
  <c r="E20" i="73"/>
  <c r="I20" i="73"/>
  <c r="G19" i="73"/>
  <c r="E19" i="73"/>
  <c r="I19" i="73"/>
  <c r="F18" i="73"/>
  <c r="E18" i="73"/>
  <c r="I18" i="73"/>
  <c r="E17" i="73"/>
  <c r="I17" i="73"/>
  <c r="E16" i="73"/>
  <c r="I16" i="73"/>
  <c r="G15" i="73"/>
  <c r="E15" i="73"/>
  <c r="I15" i="73"/>
  <c r="E14" i="73"/>
  <c r="I14" i="73"/>
  <c r="J11" i="73"/>
  <c r="J53" i="73"/>
  <c r="J21" i="73"/>
  <c r="F37" i="73"/>
  <c r="F39" i="73"/>
  <c r="F36" i="73"/>
  <c r="J54" i="73"/>
  <c r="J62" i="73"/>
  <c r="J64" i="73"/>
  <c r="H93" i="73"/>
  <c r="Y93" i="73"/>
  <c r="J63" i="73"/>
  <c r="K11" i="73"/>
  <c r="J52" i="73"/>
  <c r="J51" i="73"/>
  <c r="J50" i="73"/>
  <c r="J49" i="73"/>
  <c r="J40" i="73"/>
  <c r="J39" i="73"/>
  <c r="J47" i="73"/>
  <c r="J45" i="73"/>
  <c r="J44" i="73"/>
  <c r="J43" i="73"/>
  <c r="J42" i="73"/>
  <c r="J38" i="73"/>
  <c r="J37" i="73"/>
  <c r="J36" i="73"/>
  <c r="J35" i="73"/>
  <c r="J34" i="73"/>
  <c r="J23" i="73"/>
  <c r="J20" i="73"/>
  <c r="J19" i="73"/>
  <c r="J18" i="73"/>
  <c r="J17" i="73"/>
  <c r="J16" i="73"/>
  <c r="J15" i="73"/>
  <c r="J14" i="73"/>
  <c r="K46" i="73"/>
  <c r="I46" i="73"/>
  <c r="J46" i="73"/>
  <c r="AC74" i="73"/>
  <c r="AC79" i="73"/>
  <c r="AC83" i="73"/>
  <c r="M89" i="73"/>
  <c r="Q89" i="73"/>
  <c r="U89" i="73"/>
  <c r="Y89" i="73"/>
  <c r="AC81" i="73"/>
  <c r="AC86" i="73"/>
  <c r="AC78" i="73"/>
  <c r="AC80" i="73"/>
  <c r="AC85" i="73"/>
  <c r="K89" i="73"/>
  <c r="O89" i="73"/>
  <c r="S89" i="73"/>
  <c r="W89" i="73"/>
  <c r="AA89" i="73"/>
  <c r="AC75" i="73"/>
  <c r="L89" i="73"/>
  <c r="P89" i="73"/>
  <c r="T89" i="73"/>
  <c r="X89" i="73"/>
  <c r="AB89" i="73"/>
  <c r="AC84" i="73"/>
  <c r="AC73" i="73"/>
  <c r="AC77" i="73"/>
  <c r="J89" i="73"/>
  <c r="N89" i="73"/>
  <c r="R89" i="73"/>
  <c r="V89" i="73"/>
  <c r="Z89" i="73"/>
  <c r="AC76" i="73"/>
  <c r="AC82" i="73"/>
  <c r="I89" i="73"/>
  <c r="K21" i="73"/>
  <c r="K53" i="73"/>
  <c r="K54" i="73"/>
  <c r="K62" i="73"/>
  <c r="K64" i="73"/>
  <c r="K63" i="73"/>
  <c r="F38" i="73"/>
  <c r="F40" i="73"/>
  <c r="Q93" i="73"/>
  <c r="O93" i="73"/>
  <c r="AB93" i="73"/>
  <c r="L93" i="73"/>
  <c r="Z93" i="73"/>
  <c r="M93" i="73"/>
  <c r="V93" i="73"/>
  <c r="X93" i="73"/>
  <c r="AA93" i="73"/>
  <c r="N93" i="73"/>
  <c r="I93" i="73"/>
  <c r="R93" i="73"/>
  <c r="T93" i="73"/>
  <c r="S93" i="73"/>
  <c r="U93" i="73"/>
  <c r="W93" i="73"/>
  <c r="J93" i="73"/>
  <c r="P93" i="73"/>
  <c r="K93" i="73"/>
  <c r="J25" i="73"/>
  <c r="L11" i="73"/>
  <c r="K47" i="73"/>
  <c r="K45" i="73"/>
  <c r="K44" i="73"/>
  <c r="K43" i="73"/>
  <c r="K42" i="73"/>
  <c r="K52" i="73"/>
  <c r="K51" i="73"/>
  <c r="K50" i="73"/>
  <c r="K49" i="73"/>
  <c r="K39" i="73"/>
  <c r="K40" i="73"/>
  <c r="K23" i="73"/>
  <c r="K20" i="73"/>
  <c r="K19" i="73"/>
  <c r="K18" i="73"/>
  <c r="K17" i="73"/>
  <c r="K16" i="73"/>
  <c r="K15" i="73"/>
  <c r="K38" i="73"/>
  <c r="K37" i="73"/>
  <c r="K36" i="73"/>
  <c r="K35" i="73"/>
  <c r="K34" i="73"/>
  <c r="K14" i="73"/>
  <c r="J66" i="73"/>
  <c r="J56" i="73"/>
  <c r="I66" i="73"/>
  <c r="I56" i="73"/>
  <c r="I25" i="73"/>
  <c r="AC89" i="73"/>
  <c r="AB7" i="65"/>
  <c r="K66" i="73"/>
  <c r="L53" i="73"/>
  <c r="L21" i="73"/>
  <c r="L54" i="73"/>
  <c r="L64" i="73"/>
  <c r="L62" i="73"/>
  <c r="L63" i="73"/>
  <c r="K56" i="73"/>
  <c r="J94" i="73"/>
  <c r="J96" i="73"/>
  <c r="K25" i="73"/>
  <c r="M11" i="73"/>
  <c r="L47" i="73"/>
  <c r="L52" i="73"/>
  <c r="L51" i="73"/>
  <c r="L50" i="73"/>
  <c r="L49" i="73"/>
  <c r="L45" i="73"/>
  <c r="L39" i="73"/>
  <c r="L44" i="73"/>
  <c r="L40" i="73"/>
  <c r="L23" i="73"/>
  <c r="L20" i="73"/>
  <c r="L19" i="73"/>
  <c r="L18" i="73"/>
  <c r="L17" i="73"/>
  <c r="L16" i="73"/>
  <c r="L15" i="73"/>
  <c r="L43" i="73"/>
  <c r="L38" i="73"/>
  <c r="L37" i="73"/>
  <c r="L36" i="73"/>
  <c r="L35" i="73"/>
  <c r="L34" i="73"/>
  <c r="L42" i="73"/>
  <c r="L14" i="73"/>
  <c r="L46" i="73"/>
  <c r="I94" i="73"/>
  <c r="K5" i="65"/>
  <c r="M21" i="73"/>
  <c r="M53" i="73"/>
  <c r="M54" i="73"/>
  <c r="M64" i="73"/>
  <c r="M62" i="73"/>
  <c r="M63" i="73"/>
  <c r="K94" i="73"/>
  <c r="K96" i="73"/>
  <c r="L25" i="73"/>
  <c r="L56" i="73"/>
  <c r="N11" i="73"/>
  <c r="M47" i="73"/>
  <c r="M45" i="73"/>
  <c r="M44" i="73"/>
  <c r="M43" i="73"/>
  <c r="M42" i="73"/>
  <c r="M52" i="73"/>
  <c r="M51" i="73"/>
  <c r="M50" i="73"/>
  <c r="M49" i="73"/>
  <c r="M40" i="73"/>
  <c r="M23" i="73"/>
  <c r="M20" i="73"/>
  <c r="M19" i="73"/>
  <c r="M18" i="73"/>
  <c r="M17" i="73"/>
  <c r="M16" i="73"/>
  <c r="M15" i="73"/>
  <c r="M38" i="73"/>
  <c r="M37" i="73"/>
  <c r="M36" i="73"/>
  <c r="M35" i="73"/>
  <c r="M34" i="73"/>
  <c r="M14" i="73"/>
  <c r="M39" i="73"/>
  <c r="M46" i="73"/>
  <c r="L66" i="73"/>
  <c r="I96" i="73"/>
  <c r="C136" i="66"/>
  <c r="C135" i="66"/>
  <c r="C134" i="66"/>
  <c r="C133" i="66"/>
  <c r="C132" i="66"/>
  <c r="C131" i="66"/>
  <c r="C130" i="66"/>
  <c r="C129" i="66"/>
  <c r="C128" i="66"/>
  <c r="C127" i="66"/>
  <c r="C125" i="66"/>
  <c r="C114" i="66"/>
  <c r="C113" i="66"/>
  <c r="C112" i="66"/>
  <c r="C111" i="66"/>
  <c r="C110" i="66"/>
  <c r="C109" i="66"/>
  <c r="C108" i="66"/>
  <c r="C107" i="66"/>
  <c r="C106" i="66"/>
  <c r="C105" i="66"/>
  <c r="C104" i="66"/>
  <c r="C103" i="66"/>
  <c r="C102" i="66"/>
  <c r="C101" i="66"/>
  <c r="C100" i="66"/>
  <c r="C99" i="66"/>
  <c r="C98" i="66"/>
  <c r="C97" i="66"/>
  <c r="C96" i="66"/>
  <c r="C95" i="66"/>
  <c r="C94" i="66"/>
  <c r="C93" i="66"/>
  <c r="C92" i="66"/>
  <c r="C91" i="66"/>
  <c r="C90" i="66"/>
  <c r="C89" i="66"/>
  <c r="C88" i="66"/>
  <c r="C87" i="66"/>
  <c r="C86" i="66"/>
  <c r="C85" i="66"/>
  <c r="C84" i="66"/>
  <c r="C83" i="66"/>
  <c r="C82" i="66"/>
  <c r="C78" i="66"/>
  <c r="C77" i="66"/>
  <c r="C76" i="66"/>
  <c r="C75" i="66"/>
  <c r="C74" i="66"/>
  <c r="C73" i="66"/>
  <c r="C72" i="66"/>
  <c r="C71" i="66"/>
  <c r="C70" i="66"/>
  <c r="C69" i="66"/>
  <c r="C68" i="66"/>
  <c r="C67" i="66"/>
  <c r="C66" i="66"/>
  <c r="C65" i="66"/>
  <c r="C64" i="66"/>
  <c r="C63" i="66"/>
  <c r="C62" i="66"/>
  <c r="C61" i="66"/>
  <c r="C60" i="66"/>
  <c r="C59" i="66"/>
  <c r="C58" i="66"/>
  <c r="C57" i="66"/>
  <c r="C56" i="66"/>
  <c r="C55" i="66"/>
  <c r="C54" i="66"/>
  <c r="C53" i="66"/>
  <c r="C52" i="66"/>
  <c r="C51" i="66"/>
  <c r="C50" i="66"/>
  <c r="C49" i="66"/>
  <c r="C48" i="66"/>
  <c r="C47" i="66"/>
  <c r="C46" i="66"/>
  <c r="C45" i="66"/>
  <c r="C44" i="66"/>
  <c r="C43" i="66"/>
  <c r="C42" i="66"/>
  <c r="C41" i="66"/>
  <c r="C40" i="66"/>
  <c r="C39" i="66"/>
  <c r="C38" i="66"/>
  <c r="C37" i="66"/>
  <c r="C36" i="66"/>
  <c r="C35" i="66"/>
  <c r="C34" i="66"/>
  <c r="C33" i="66"/>
  <c r="C32" i="66"/>
  <c r="C31" i="66"/>
  <c r="C30" i="66"/>
  <c r="C29" i="66"/>
  <c r="C28" i="66"/>
  <c r="C27" i="66"/>
  <c r="C26" i="66"/>
  <c r="C25" i="66"/>
  <c r="C24" i="66"/>
  <c r="C23" i="66"/>
  <c r="C22" i="66"/>
  <c r="C21" i="66"/>
  <c r="C20" i="66"/>
  <c r="C19" i="66"/>
  <c r="C18" i="66"/>
  <c r="C17" i="66"/>
  <c r="C16" i="66"/>
  <c r="C15" i="66"/>
  <c r="C14" i="66"/>
  <c r="C13" i="66"/>
  <c r="C12" i="66"/>
  <c r="C11" i="66"/>
  <c r="C10" i="66"/>
  <c r="C9" i="66"/>
  <c r="C8" i="66"/>
  <c r="C7" i="66"/>
  <c r="C6" i="66"/>
  <c r="C5" i="66"/>
  <c r="C4" i="66"/>
  <c r="C3" i="66"/>
  <c r="C2" i="66"/>
  <c r="N21" i="73"/>
  <c r="N53" i="73"/>
  <c r="N54" i="73"/>
  <c r="N62" i="73"/>
  <c r="N64" i="73"/>
  <c r="N63" i="73"/>
  <c r="L94" i="73"/>
  <c r="L96" i="73"/>
  <c r="O11" i="73"/>
  <c r="N52" i="73"/>
  <c r="N51" i="73"/>
  <c r="N50" i="73"/>
  <c r="N49" i="73"/>
  <c r="N40" i="73"/>
  <c r="N39" i="73"/>
  <c r="N47" i="73"/>
  <c r="N45" i="73"/>
  <c r="N44" i="73"/>
  <c r="N43" i="73"/>
  <c r="N42" i="73"/>
  <c r="N38" i="73"/>
  <c r="N37" i="73"/>
  <c r="N36" i="73"/>
  <c r="N35" i="73"/>
  <c r="N34" i="73"/>
  <c r="N23" i="73"/>
  <c r="N20" i="73"/>
  <c r="N19" i="73"/>
  <c r="N18" i="73"/>
  <c r="N17" i="73"/>
  <c r="N16" i="73"/>
  <c r="N15" i="73"/>
  <c r="N14" i="73"/>
  <c r="N46" i="73"/>
  <c r="M66" i="73"/>
  <c r="M25" i="73"/>
  <c r="M56" i="73"/>
  <c r="D24" i="65"/>
  <c r="E21" i="65"/>
  <c r="D21" i="65"/>
  <c r="E15" i="65"/>
  <c r="E14" i="65"/>
  <c r="AB5" i="65"/>
  <c r="AB8" i="65"/>
  <c r="G50" i="65"/>
  <c r="AB6" i="65"/>
  <c r="O53" i="73"/>
  <c r="O21" i="73"/>
  <c r="O54" i="73"/>
  <c r="O62" i="73"/>
  <c r="O64" i="73"/>
  <c r="O63" i="73"/>
  <c r="N66" i="73"/>
  <c r="P11" i="73"/>
  <c r="O47" i="73"/>
  <c r="O45" i="73"/>
  <c r="O44" i="73"/>
  <c r="O43" i="73"/>
  <c r="O42" i="73"/>
  <c r="O52" i="73"/>
  <c r="O51" i="73"/>
  <c r="O50" i="73"/>
  <c r="O49" i="73"/>
  <c r="O39" i="73"/>
  <c r="O23" i="73"/>
  <c r="O20" i="73"/>
  <c r="O19" i="73"/>
  <c r="O18" i="73"/>
  <c r="O17" i="73"/>
  <c r="O16" i="73"/>
  <c r="O15" i="73"/>
  <c r="O40" i="73"/>
  <c r="O38" i="73"/>
  <c r="O37" i="73"/>
  <c r="O36" i="73"/>
  <c r="O35" i="73"/>
  <c r="O34" i="73"/>
  <c r="O14" i="73"/>
  <c r="O46" i="73"/>
  <c r="M94" i="73"/>
  <c r="N25" i="73"/>
  <c r="N56" i="73"/>
  <c r="K4" i="65"/>
  <c r="K3" i="65"/>
  <c r="I44" i="65"/>
  <c r="J44" i="65"/>
  <c r="K44" i="65"/>
  <c r="L44" i="65"/>
  <c r="M44" i="65"/>
  <c r="N44" i="65"/>
  <c r="O44" i="65"/>
  <c r="P44" i="65"/>
  <c r="Q44" i="65"/>
  <c r="R44" i="65"/>
  <c r="S44" i="65"/>
  <c r="T44" i="65"/>
  <c r="U44" i="65"/>
  <c r="V44" i="65"/>
  <c r="W44" i="65"/>
  <c r="X44" i="65"/>
  <c r="Y44" i="65"/>
  <c r="Z44" i="65"/>
  <c r="AA44" i="65"/>
  <c r="AB42" i="65"/>
  <c r="AA41" i="65"/>
  <c r="Z41" i="65"/>
  <c r="Y41" i="65"/>
  <c r="X41" i="65"/>
  <c r="W41" i="65"/>
  <c r="V41" i="65"/>
  <c r="U41" i="65"/>
  <c r="T41" i="65"/>
  <c r="S41" i="65"/>
  <c r="R41" i="65"/>
  <c r="Q41" i="65"/>
  <c r="P41" i="65"/>
  <c r="O41" i="65"/>
  <c r="N41" i="65"/>
  <c r="M41" i="65"/>
  <c r="L41" i="65"/>
  <c r="K41" i="65"/>
  <c r="J41" i="65"/>
  <c r="I41" i="65"/>
  <c r="H41" i="65"/>
  <c r="AA40" i="65"/>
  <c r="Z40" i="65"/>
  <c r="Y40" i="65"/>
  <c r="X40" i="65"/>
  <c r="W40" i="65"/>
  <c r="V40" i="65"/>
  <c r="U40" i="65"/>
  <c r="T40" i="65"/>
  <c r="S40" i="65"/>
  <c r="R40" i="65"/>
  <c r="Q40" i="65"/>
  <c r="P40" i="65"/>
  <c r="O40" i="65"/>
  <c r="N40" i="65"/>
  <c r="M40" i="65"/>
  <c r="L40" i="65"/>
  <c r="K40" i="65"/>
  <c r="J40" i="65"/>
  <c r="I40" i="65"/>
  <c r="H40" i="65"/>
  <c r="AA39" i="65"/>
  <c r="Z39" i="65"/>
  <c r="Y39" i="65"/>
  <c r="X39" i="65"/>
  <c r="W39" i="65"/>
  <c r="V39" i="65"/>
  <c r="U39" i="65"/>
  <c r="T39" i="65"/>
  <c r="S39" i="65"/>
  <c r="R39" i="65"/>
  <c r="Q39" i="65"/>
  <c r="P39" i="65"/>
  <c r="O39" i="65"/>
  <c r="N39" i="65"/>
  <c r="M39" i="65"/>
  <c r="L39" i="65"/>
  <c r="K39" i="65"/>
  <c r="J39" i="65"/>
  <c r="I39" i="65"/>
  <c r="H39" i="65"/>
  <c r="AA38" i="65"/>
  <c r="Z38" i="65"/>
  <c r="Y38" i="65"/>
  <c r="X38" i="65"/>
  <c r="W38" i="65"/>
  <c r="V38" i="65"/>
  <c r="U38" i="65"/>
  <c r="T38" i="65"/>
  <c r="S38" i="65"/>
  <c r="R38" i="65"/>
  <c r="Q38" i="65"/>
  <c r="P38" i="65"/>
  <c r="O38" i="65"/>
  <c r="N38" i="65"/>
  <c r="M38" i="65"/>
  <c r="L38" i="65"/>
  <c r="K38" i="65"/>
  <c r="J38" i="65"/>
  <c r="I38" i="65"/>
  <c r="H38" i="65"/>
  <c r="AA37" i="65"/>
  <c r="Z37" i="65"/>
  <c r="Y37" i="65"/>
  <c r="X37" i="65"/>
  <c r="W37" i="65"/>
  <c r="V37" i="65"/>
  <c r="U37" i="65"/>
  <c r="T37" i="65"/>
  <c r="S37" i="65"/>
  <c r="R37" i="65"/>
  <c r="Q37" i="65"/>
  <c r="P37" i="65"/>
  <c r="O37" i="65"/>
  <c r="N37" i="65"/>
  <c r="M37" i="65"/>
  <c r="L37" i="65"/>
  <c r="K37" i="65"/>
  <c r="J37" i="65"/>
  <c r="I37" i="65"/>
  <c r="H37" i="65"/>
  <c r="AA29" i="65"/>
  <c r="Z29" i="65"/>
  <c r="Y29" i="65"/>
  <c r="X29" i="65"/>
  <c r="W29" i="65"/>
  <c r="V29" i="65"/>
  <c r="U29" i="65"/>
  <c r="T29" i="65"/>
  <c r="S29" i="65"/>
  <c r="R29" i="65"/>
  <c r="Q29" i="65"/>
  <c r="P29" i="65"/>
  <c r="O29" i="65"/>
  <c r="N29" i="65"/>
  <c r="M29" i="65"/>
  <c r="L29" i="65"/>
  <c r="K29" i="65"/>
  <c r="J29" i="65"/>
  <c r="I29" i="65"/>
  <c r="H29" i="65"/>
  <c r="AA28" i="65"/>
  <c r="Z28" i="65"/>
  <c r="Y28" i="65"/>
  <c r="X28" i="65"/>
  <c r="W28" i="65"/>
  <c r="V28" i="65"/>
  <c r="U28" i="65"/>
  <c r="T28" i="65"/>
  <c r="S28" i="65"/>
  <c r="R28" i="65"/>
  <c r="Q28" i="65"/>
  <c r="P28" i="65"/>
  <c r="O28" i="65"/>
  <c r="N28" i="65"/>
  <c r="M28" i="65"/>
  <c r="L28" i="65"/>
  <c r="K28" i="65"/>
  <c r="J28" i="65"/>
  <c r="I28" i="65"/>
  <c r="H28" i="65"/>
  <c r="AA27" i="65"/>
  <c r="Z27" i="65"/>
  <c r="Y27" i="65"/>
  <c r="X27" i="65"/>
  <c r="W27" i="65"/>
  <c r="V27" i="65"/>
  <c r="U27" i="65"/>
  <c r="T27" i="65"/>
  <c r="S27" i="65"/>
  <c r="S43" i="65"/>
  <c r="R27" i="65"/>
  <c r="Q27" i="65"/>
  <c r="P27" i="65"/>
  <c r="O27" i="65"/>
  <c r="O43" i="65"/>
  <c r="N27" i="65"/>
  <c r="M27" i="65"/>
  <c r="L27" i="65"/>
  <c r="K27" i="65"/>
  <c r="K43" i="65"/>
  <c r="J27" i="65"/>
  <c r="I27" i="65"/>
  <c r="H27" i="65"/>
  <c r="AB25" i="65"/>
  <c r="Q24" i="65"/>
  <c r="AB22" i="65"/>
  <c r="X21" i="65"/>
  <c r="P21" i="65"/>
  <c r="H21" i="65"/>
  <c r="AB20" i="65"/>
  <c r="AB19" i="65"/>
  <c r="AB18" i="65"/>
  <c r="AB16" i="65"/>
  <c r="H15" i="65"/>
  <c r="AB15" i="65"/>
  <c r="D15" i="65"/>
  <c r="W14" i="65"/>
  <c r="R14" i="65"/>
  <c r="M14" i="65"/>
  <c r="H14" i="65"/>
  <c r="D14" i="65"/>
  <c r="H11" i="65"/>
  <c r="I11" i="65"/>
  <c r="J11" i="65"/>
  <c r="K11" i="65"/>
  <c r="L11" i="65"/>
  <c r="M11" i="65"/>
  <c r="N11" i="65"/>
  <c r="O11" i="65"/>
  <c r="P11" i="65"/>
  <c r="Q11" i="65"/>
  <c r="R11" i="65"/>
  <c r="S11" i="65"/>
  <c r="T11" i="65"/>
  <c r="U11" i="65"/>
  <c r="V11" i="65"/>
  <c r="W11" i="65"/>
  <c r="X11" i="65"/>
  <c r="Y11" i="65"/>
  <c r="Z11" i="65"/>
  <c r="AA11" i="65"/>
  <c r="P21" i="73"/>
  <c r="P53" i="73"/>
  <c r="P54" i="73"/>
  <c r="P64" i="73"/>
  <c r="P62" i="73"/>
  <c r="P63" i="73"/>
  <c r="O56" i="73"/>
  <c r="O66" i="73"/>
  <c r="O25" i="73"/>
  <c r="M96" i="73"/>
  <c r="L102" i="73"/>
  <c r="N94" i="73"/>
  <c r="N96" i="73"/>
  <c r="Q11" i="73"/>
  <c r="P47" i="73"/>
  <c r="P45" i="73"/>
  <c r="P52" i="73"/>
  <c r="P51" i="73"/>
  <c r="P50" i="73"/>
  <c r="P49" i="73"/>
  <c r="P44" i="73"/>
  <c r="P43" i="73"/>
  <c r="P39" i="73"/>
  <c r="P23" i="73"/>
  <c r="P20" i="73"/>
  <c r="P19" i="73"/>
  <c r="P18" i="73"/>
  <c r="P17" i="73"/>
  <c r="P16" i="73"/>
  <c r="P15" i="73"/>
  <c r="P42" i="73"/>
  <c r="P40" i="73"/>
  <c r="P38" i="73"/>
  <c r="P37" i="73"/>
  <c r="P36" i="73"/>
  <c r="P35" i="73"/>
  <c r="P34" i="73"/>
  <c r="P14" i="73"/>
  <c r="P46" i="73"/>
  <c r="AA43" i="65"/>
  <c r="AA45" i="65"/>
  <c r="R43" i="65"/>
  <c r="R45" i="65"/>
  <c r="J43" i="65"/>
  <c r="N43" i="65"/>
  <c r="V43" i="65"/>
  <c r="V45" i="65"/>
  <c r="Z43" i="65"/>
  <c r="Z45" i="65"/>
  <c r="I43" i="65"/>
  <c r="I45" i="65"/>
  <c r="U43" i="65"/>
  <c r="U45" i="65"/>
  <c r="Y43" i="65"/>
  <c r="Y45" i="65"/>
  <c r="Q43" i="65"/>
  <c r="Q45" i="65"/>
  <c r="J45" i="65"/>
  <c r="N45" i="65"/>
  <c r="K45" i="65"/>
  <c r="O45" i="65"/>
  <c r="S45" i="65"/>
  <c r="AB37" i="65"/>
  <c r="E37" i="65"/>
  <c r="AB38" i="65"/>
  <c r="E38" i="65"/>
  <c r="AB39" i="65"/>
  <c r="E39" i="65"/>
  <c r="AB40" i="65"/>
  <c r="E40" i="65"/>
  <c r="AB21" i="65"/>
  <c r="M43" i="65"/>
  <c r="M45" i="65"/>
  <c r="AB24" i="65"/>
  <c r="AB14" i="65"/>
  <c r="L43" i="65"/>
  <c r="L45" i="65"/>
  <c r="AB41" i="65"/>
  <c r="E41" i="65"/>
  <c r="AB27" i="65"/>
  <c r="E27" i="65"/>
  <c r="AB28" i="65"/>
  <c r="E28" i="65"/>
  <c r="AB29" i="65"/>
  <c r="E29" i="65"/>
  <c r="P43" i="65"/>
  <c r="P45" i="65"/>
  <c r="X43" i="65"/>
  <c r="X45" i="65"/>
  <c r="T43" i="65"/>
  <c r="T45" i="65"/>
  <c r="W43" i="65"/>
  <c r="W45" i="65"/>
  <c r="H43" i="65"/>
  <c r="I54" i="65"/>
  <c r="Q21" i="73"/>
  <c r="Q53" i="73"/>
  <c r="Q54" i="73"/>
  <c r="Q64" i="73"/>
  <c r="Q62" i="73"/>
  <c r="Q63" i="73"/>
  <c r="O94" i="73"/>
  <c r="O96" i="73"/>
  <c r="P66" i="73"/>
  <c r="R11" i="73"/>
  <c r="Q47" i="73"/>
  <c r="Q45" i="73"/>
  <c r="Q44" i="73"/>
  <c r="Q43" i="73"/>
  <c r="Q42" i="73"/>
  <c r="Q52" i="73"/>
  <c r="Q51" i="73"/>
  <c r="Q50" i="73"/>
  <c r="Q49" i="73"/>
  <c r="Q39" i="73"/>
  <c r="Q23" i="73"/>
  <c r="Q20" i="73"/>
  <c r="Q19" i="73"/>
  <c r="Q18" i="73"/>
  <c r="Q17" i="73"/>
  <c r="Q16" i="73"/>
  <c r="Q40" i="73"/>
  <c r="Q38" i="73"/>
  <c r="Q37" i="73"/>
  <c r="Q36" i="73"/>
  <c r="Q35" i="73"/>
  <c r="Q34" i="73"/>
  <c r="Q14" i="73"/>
  <c r="Q15" i="73"/>
  <c r="Q46" i="73"/>
  <c r="P25" i="73"/>
  <c r="P56" i="73"/>
  <c r="P102" i="73"/>
  <c r="C116" i="66"/>
  <c r="AB43" i="65"/>
  <c r="I58" i="65"/>
  <c r="I56" i="65"/>
  <c r="H45" i="65"/>
  <c r="L54" i="65"/>
  <c r="I57" i="65"/>
  <c r="I55" i="65"/>
  <c r="R21" i="73"/>
  <c r="R53" i="73"/>
  <c r="R54" i="73"/>
  <c r="R62" i="73"/>
  <c r="R64" i="73"/>
  <c r="R63" i="73"/>
  <c r="Q56" i="73"/>
  <c r="P94" i="73"/>
  <c r="Q25" i="73"/>
  <c r="S11" i="73"/>
  <c r="R52" i="73"/>
  <c r="R51" i="73"/>
  <c r="R50" i="73"/>
  <c r="R49" i="73"/>
  <c r="R40" i="73"/>
  <c r="R39" i="73"/>
  <c r="R47" i="73"/>
  <c r="R45" i="73"/>
  <c r="R44" i="73"/>
  <c r="R43" i="73"/>
  <c r="R42" i="73"/>
  <c r="R38" i="73"/>
  <c r="R37" i="73"/>
  <c r="R36" i="73"/>
  <c r="R35" i="73"/>
  <c r="R34" i="73"/>
  <c r="R23" i="73"/>
  <c r="R20" i="73"/>
  <c r="R19" i="73"/>
  <c r="R18" i="73"/>
  <c r="R17" i="73"/>
  <c r="R16" i="73"/>
  <c r="R15" i="73"/>
  <c r="R14" i="73"/>
  <c r="R46" i="73"/>
  <c r="Q66" i="73"/>
  <c r="C120" i="66"/>
  <c r="C115" i="66"/>
  <c r="C118" i="66"/>
  <c r="C124" i="66"/>
  <c r="I60" i="65"/>
  <c r="C122" i="66"/>
  <c r="L56" i="65"/>
  <c r="L57" i="65"/>
  <c r="L55" i="65"/>
  <c r="H46" i="65"/>
  <c r="I46" i="65"/>
  <c r="J46" i="65"/>
  <c r="K46" i="65"/>
  <c r="L46" i="65"/>
  <c r="M46" i="65"/>
  <c r="N46" i="65"/>
  <c r="O46" i="65"/>
  <c r="P46" i="65"/>
  <c r="Q46" i="65"/>
  <c r="R46" i="65"/>
  <c r="S46" i="65"/>
  <c r="T46" i="65"/>
  <c r="U46" i="65"/>
  <c r="V46" i="65"/>
  <c r="W46" i="65"/>
  <c r="X46" i="65"/>
  <c r="Y46" i="65"/>
  <c r="Z46" i="65"/>
  <c r="AA46" i="65"/>
  <c r="AB45" i="65"/>
  <c r="L58" i="65"/>
  <c r="A56" i="66"/>
  <c r="A106" i="66"/>
  <c r="A41" i="66"/>
  <c r="A100" i="66"/>
  <c r="A110" i="66"/>
  <c r="A121" i="66"/>
  <c r="A99" i="66"/>
  <c r="A14" i="66"/>
  <c r="A153" i="66"/>
  <c r="A9" i="66"/>
  <c r="A103" i="66"/>
  <c r="A105" i="66"/>
  <c r="A38" i="66"/>
  <c r="A101" i="66"/>
  <c r="A33" i="66"/>
  <c r="A59" i="66"/>
  <c r="A65" i="66"/>
  <c r="A36" i="66"/>
  <c r="A130" i="66"/>
  <c r="A35" i="66"/>
  <c r="A30" i="66"/>
  <c r="A44" i="66"/>
  <c r="A128" i="66"/>
  <c r="A124" i="66"/>
  <c r="A34" i="66"/>
  <c r="A11" i="66"/>
  <c r="A131" i="66"/>
  <c r="A144" i="66"/>
  <c r="A50" i="66"/>
  <c r="A95" i="66"/>
  <c r="A90" i="66"/>
  <c r="A148" i="66"/>
  <c r="A76" i="66"/>
  <c r="A116" i="66"/>
  <c r="A62" i="66"/>
  <c r="A63" i="66"/>
  <c r="A57" i="66"/>
  <c r="A61" i="66"/>
  <c r="A127" i="66"/>
  <c r="A78" i="66"/>
  <c r="A85" i="66"/>
  <c r="A69" i="66"/>
  <c r="A89" i="66"/>
  <c r="A24" i="66"/>
  <c r="A150" i="66"/>
  <c r="A107" i="66"/>
  <c r="A152" i="66"/>
  <c r="A129" i="66"/>
  <c r="A54" i="66"/>
  <c r="A114" i="66"/>
  <c r="A96" i="66"/>
  <c r="A75" i="66"/>
  <c r="A25" i="66"/>
  <c r="A141" i="66"/>
  <c r="A74" i="66"/>
  <c r="A125" i="66"/>
  <c r="A5" i="66"/>
  <c r="A37" i="66"/>
  <c r="A113" i="66"/>
  <c r="A126" i="66"/>
  <c r="A67" i="66"/>
  <c r="A32" i="66"/>
  <c r="A8" i="66"/>
  <c r="A136" i="66"/>
  <c r="A119" i="66"/>
  <c r="A51" i="66"/>
  <c r="A92" i="66"/>
  <c r="A19" i="66"/>
  <c r="A108" i="66"/>
  <c r="A12" i="66"/>
  <c r="A83" i="66"/>
  <c r="A64" i="66"/>
  <c r="A18" i="66"/>
  <c r="A28" i="66"/>
  <c r="A115" i="66"/>
  <c r="A4" i="66"/>
  <c r="A98" i="66"/>
  <c r="A29" i="66"/>
  <c r="A142" i="66"/>
  <c r="A134" i="66"/>
  <c r="A88" i="66"/>
  <c r="A3" i="66"/>
  <c r="A77" i="66"/>
  <c r="A72" i="66"/>
  <c r="A133" i="66"/>
  <c r="A104" i="66"/>
  <c r="A117" i="66"/>
  <c r="A10" i="66"/>
  <c r="A87" i="66"/>
  <c r="A40" i="66"/>
  <c r="A6" i="66"/>
  <c r="A7" i="66"/>
  <c r="A47" i="66"/>
  <c r="A17" i="66"/>
  <c r="A16" i="66"/>
  <c r="A82" i="66"/>
  <c r="A52" i="66"/>
  <c r="A137" i="66"/>
  <c r="A112" i="66"/>
  <c r="A147" i="66"/>
  <c r="A68" i="66"/>
  <c r="A31" i="66"/>
  <c r="A93" i="66"/>
  <c r="A123" i="66"/>
  <c r="A27" i="66"/>
  <c r="A118" i="66"/>
  <c r="A149" i="66"/>
  <c r="A145" i="66"/>
  <c r="A22" i="66"/>
  <c r="A20" i="66"/>
  <c r="A45" i="66"/>
  <c r="A58" i="66"/>
  <c r="A53" i="66"/>
  <c r="A139" i="66"/>
  <c r="A21" i="66"/>
  <c r="A102" i="66"/>
  <c r="A46" i="66"/>
  <c r="A140" i="66"/>
  <c r="A146" i="66"/>
  <c r="A109" i="66"/>
  <c r="A143" i="66"/>
  <c r="A13" i="66"/>
  <c r="A2" i="66"/>
  <c r="A66" i="66"/>
  <c r="A15" i="66"/>
  <c r="A26" i="66"/>
  <c r="A111" i="66"/>
  <c r="A94" i="66"/>
  <c r="A71" i="66"/>
  <c r="A55" i="66"/>
  <c r="A39" i="66"/>
  <c r="A151" i="66"/>
  <c r="A120" i="66"/>
  <c r="A23" i="66"/>
  <c r="A86" i="66"/>
  <c r="A49" i="66"/>
  <c r="A48" i="66"/>
  <c r="A70" i="66"/>
  <c r="A122" i="66"/>
  <c r="A135" i="66"/>
  <c r="A132" i="66"/>
  <c r="A91" i="66"/>
  <c r="A138" i="66"/>
  <c r="A42" i="66"/>
  <c r="A43" i="66"/>
  <c r="A97" i="66"/>
  <c r="A60" i="66"/>
  <c r="A73" i="66"/>
  <c r="A84" i="66"/>
  <c r="S21" i="73"/>
  <c r="S53" i="73"/>
  <c r="S54" i="73"/>
  <c r="S62" i="73"/>
  <c r="S64" i="73"/>
  <c r="S63" i="73"/>
  <c r="R66" i="73"/>
  <c r="T11" i="73"/>
  <c r="S47" i="73"/>
  <c r="S45" i="73"/>
  <c r="S44" i="73"/>
  <c r="S43" i="73"/>
  <c r="S42" i="73"/>
  <c r="S52" i="73"/>
  <c r="S51" i="73"/>
  <c r="S50" i="73"/>
  <c r="S49" i="73"/>
  <c r="S40" i="73"/>
  <c r="S14" i="73"/>
  <c r="S23" i="73"/>
  <c r="S20" i="73"/>
  <c r="S19" i="73"/>
  <c r="S18" i="73"/>
  <c r="S17" i="73"/>
  <c r="S16" i="73"/>
  <c r="S15" i="73"/>
  <c r="S39" i="73"/>
  <c r="S38" i="73"/>
  <c r="S37" i="73"/>
  <c r="S36" i="73"/>
  <c r="S35" i="73"/>
  <c r="S34" i="73"/>
  <c r="S46" i="73"/>
  <c r="R25" i="73"/>
  <c r="Q94" i="73"/>
  <c r="Q96" i="73"/>
  <c r="R56" i="73"/>
  <c r="P96" i="73"/>
  <c r="L60" i="65"/>
  <c r="C121" i="66"/>
  <c r="C117" i="66"/>
  <c r="C123" i="66"/>
  <c r="I61" i="65"/>
  <c r="C126" i="66"/>
  <c r="C119" i="66"/>
  <c r="A80" i="66"/>
  <c r="A81" i="66"/>
  <c r="T21" i="73"/>
  <c r="T53" i="73"/>
  <c r="S66" i="73"/>
  <c r="T54" i="73"/>
  <c r="T64" i="73"/>
  <c r="T62" i="73"/>
  <c r="T63" i="73"/>
  <c r="S56" i="73"/>
  <c r="R94" i="73"/>
  <c r="R96" i="73"/>
  <c r="P103" i="73"/>
  <c r="S25" i="73"/>
  <c r="U11" i="73"/>
  <c r="T47" i="73"/>
  <c r="T45" i="73"/>
  <c r="T52" i="73"/>
  <c r="T51" i="73"/>
  <c r="T50" i="73"/>
  <c r="T49" i="73"/>
  <c r="T43" i="73"/>
  <c r="T42" i="73"/>
  <c r="T23" i="73"/>
  <c r="T20" i="73"/>
  <c r="T19" i="73"/>
  <c r="T18" i="73"/>
  <c r="T17" i="73"/>
  <c r="T16" i="73"/>
  <c r="T15" i="73"/>
  <c r="T39" i="73"/>
  <c r="T38" i="73"/>
  <c r="T37" i="73"/>
  <c r="T36" i="73"/>
  <c r="T35" i="73"/>
  <c r="T34" i="73"/>
  <c r="T44" i="73"/>
  <c r="T40" i="73"/>
  <c r="T14" i="73"/>
  <c r="T46" i="73"/>
  <c r="C80" i="66"/>
  <c r="L61" i="65"/>
  <c r="C81" i="66"/>
  <c r="A79" i="66"/>
  <c r="U21" i="73"/>
  <c r="U53" i="73"/>
  <c r="U54" i="73"/>
  <c r="U64" i="73"/>
  <c r="U62" i="73"/>
  <c r="U63" i="73"/>
  <c r="L103" i="73"/>
  <c r="T25" i="73"/>
  <c r="S94" i="73"/>
  <c r="S96" i="73"/>
  <c r="T56" i="73"/>
  <c r="T66" i="73"/>
  <c r="V11" i="73"/>
  <c r="U47" i="73"/>
  <c r="U45" i="73"/>
  <c r="U44" i="73"/>
  <c r="U43" i="73"/>
  <c r="U42" i="73"/>
  <c r="U52" i="73"/>
  <c r="U51" i="73"/>
  <c r="U50" i="73"/>
  <c r="U49" i="73"/>
  <c r="U23" i="73"/>
  <c r="U20" i="73"/>
  <c r="U19" i="73"/>
  <c r="U18" i="73"/>
  <c r="U17" i="73"/>
  <c r="U16" i="73"/>
  <c r="U15" i="73"/>
  <c r="U39" i="73"/>
  <c r="U38" i="73"/>
  <c r="U37" i="73"/>
  <c r="U36" i="73"/>
  <c r="U35" i="73"/>
  <c r="U34" i="73"/>
  <c r="U40" i="73"/>
  <c r="U14" i="73"/>
  <c r="U46" i="73"/>
  <c r="C79" i="66"/>
  <c r="V53" i="73"/>
  <c r="V21" i="73"/>
  <c r="V62" i="73"/>
  <c r="V54" i="73"/>
  <c r="V64" i="73"/>
  <c r="V63" i="73"/>
  <c r="T94" i="73"/>
  <c r="T96" i="73"/>
  <c r="U56" i="73"/>
  <c r="W11" i="73"/>
  <c r="V52" i="73"/>
  <c r="V51" i="73"/>
  <c r="V50" i="73"/>
  <c r="V49" i="73"/>
  <c r="V40" i="73"/>
  <c r="V39" i="73"/>
  <c r="V47" i="73"/>
  <c r="V45" i="73"/>
  <c r="V44" i="73"/>
  <c r="V43" i="73"/>
  <c r="V42" i="73"/>
  <c r="V38" i="73"/>
  <c r="V37" i="73"/>
  <c r="V36" i="73"/>
  <c r="V35" i="73"/>
  <c r="V34" i="73"/>
  <c r="V23" i="73"/>
  <c r="V20" i="73"/>
  <c r="V19" i="73"/>
  <c r="V18" i="73"/>
  <c r="V17" i="73"/>
  <c r="V16" i="73"/>
  <c r="V15" i="73"/>
  <c r="V14" i="73"/>
  <c r="V46" i="73"/>
  <c r="U25" i="73"/>
  <c r="U66" i="73"/>
  <c r="W21" i="73"/>
  <c r="W53" i="73"/>
  <c r="W54" i="73"/>
  <c r="W64" i="73"/>
  <c r="W63" i="73"/>
  <c r="W62" i="73"/>
  <c r="V25" i="73"/>
  <c r="V56" i="73"/>
  <c r="V66" i="73"/>
  <c r="X11" i="73"/>
  <c r="W47" i="73"/>
  <c r="W45" i="73"/>
  <c r="W44" i="73"/>
  <c r="W43" i="73"/>
  <c r="W42" i="73"/>
  <c r="W52" i="73"/>
  <c r="W51" i="73"/>
  <c r="W50" i="73"/>
  <c r="W49" i="73"/>
  <c r="W39" i="73"/>
  <c r="W40" i="73"/>
  <c r="W23" i="73"/>
  <c r="W20" i="73"/>
  <c r="W19" i="73"/>
  <c r="W18" i="73"/>
  <c r="W17" i="73"/>
  <c r="W16" i="73"/>
  <c r="W15" i="73"/>
  <c r="W14" i="73"/>
  <c r="W38" i="73"/>
  <c r="W37" i="73"/>
  <c r="W36" i="73"/>
  <c r="W35" i="73"/>
  <c r="W34" i="73"/>
  <c r="W46" i="73"/>
  <c r="U94" i="73"/>
  <c r="U96" i="73"/>
  <c r="X21" i="73"/>
  <c r="X53" i="73"/>
  <c r="W66" i="73"/>
  <c r="X54" i="73"/>
  <c r="X62" i="73"/>
  <c r="X64" i="73"/>
  <c r="X63" i="73"/>
  <c r="W25" i="73"/>
  <c r="Y11" i="73"/>
  <c r="X47" i="73"/>
  <c r="X45" i="73"/>
  <c r="X52" i="73"/>
  <c r="X51" i="73"/>
  <c r="X50" i="73"/>
  <c r="X49" i="73"/>
  <c r="X42" i="73"/>
  <c r="X40" i="73"/>
  <c r="X23" i="73"/>
  <c r="X20" i="73"/>
  <c r="X19" i="73"/>
  <c r="X18" i="73"/>
  <c r="X17" i="73"/>
  <c r="X16" i="73"/>
  <c r="X15" i="73"/>
  <c r="X44" i="73"/>
  <c r="X38" i="73"/>
  <c r="X37" i="73"/>
  <c r="X36" i="73"/>
  <c r="X35" i="73"/>
  <c r="X34" i="73"/>
  <c r="X43" i="73"/>
  <c r="X39" i="73"/>
  <c r="X14" i="73"/>
  <c r="X46" i="73"/>
  <c r="W56" i="73"/>
  <c r="V94" i="73"/>
  <c r="V96" i="73"/>
  <c r="Y21" i="73"/>
  <c r="Y53" i="73"/>
  <c r="Y54" i="73"/>
  <c r="Y64" i="73"/>
  <c r="Y62" i="73"/>
  <c r="Y63" i="73"/>
  <c r="W94" i="73"/>
  <c r="W96" i="73"/>
  <c r="P104" i="73"/>
  <c r="X25" i="73"/>
  <c r="X56" i="73"/>
  <c r="X66" i="73"/>
  <c r="Z11" i="73"/>
  <c r="Y47" i="73"/>
  <c r="Y45" i="73"/>
  <c r="Y44" i="73"/>
  <c r="Y43" i="73"/>
  <c r="Y42" i="73"/>
  <c r="Y52" i="73"/>
  <c r="Y51" i="73"/>
  <c r="Y50" i="73"/>
  <c r="Y49" i="73"/>
  <c r="Y23" i="73"/>
  <c r="Y20" i="73"/>
  <c r="Y19" i="73"/>
  <c r="Y18" i="73"/>
  <c r="Y17" i="73"/>
  <c r="Y16" i="73"/>
  <c r="Y38" i="73"/>
  <c r="Y37" i="73"/>
  <c r="Y36" i="73"/>
  <c r="Y35" i="73"/>
  <c r="Y34" i="73"/>
  <c r="Y39" i="73"/>
  <c r="Y14" i="73"/>
  <c r="Y40" i="73"/>
  <c r="Y15" i="73"/>
  <c r="Y46" i="73"/>
  <c r="Z53" i="73"/>
  <c r="Z21" i="73"/>
  <c r="Z54" i="73"/>
  <c r="Z62" i="73"/>
  <c r="Z64" i="73"/>
  <c r="Z63" i="73"/>
  <c r="L104" i="73"/>
  <c r="X94" i="73"/>
  <c r="X96" i="73"/>
  <c r="Y25" i="73"/>
  <c r="AA11" i="73"/>
  <c r="Z52" i="73"/>
  <c r="Z51" i="73"/>
  <c r="Z50" i="73"/>
  <c r="Z49" i="73"/>
  <c r="Z40" i="73"/>
  <c r="Z39" i="73"/>
  <c r="Z38" i="73"/>
  <c r="Z47" i="73"/>
  <c r="Z45" i="73"/>
  <c r="Z44" i="73"/>
  <c r="Z43" i="73"/>
  <c r="Z42" i="73"/>
  <c r="Z37" i="73"/>
  <c r="Z36" i="73"/>
  <c r="Z35" i="73"/>
  <c r="Z34" i="73"/>
  <c r="Z23" i="73"/>
  <c r="Z20" i="73"/>
  <c r="Z19" i="73"/>
  <c r="Z18" i="73"/>
  <c r="Z17" i="73"/>
  <c r="Z16" i="73"/>
  <c r="Z15" i="73"/>
  <c r="Z14" i="73"/>
  <c r="Z46" i="73"/>
  <c r="Y56" i="73"/>
  <c r="Y66" i="73"/>
  <c r="AA53" i="73"/>
  <c r="AA21" i="73"/>
  <c r="AA54" i="73"/>
  <c r="AA62" i="73"/>
  <c r="AA64" i="73"/>
  <c r="AA63" i="73"/>
  <c r="Z66" i="73"/>
  <c r="AB11" i="73"/>
  <c r="AA47" i="73"/>
  <c r="AA45" i="73"/>
  <c r="AA44" i="73"/>
  <c r="AA43" i="73"/>
  <c r="AA42" i="73"/>
  <c r="AA52" i="73"/>
  <c r="AA51" i="73"/>
  <c r="AA50" i="73"/>
  <c r="AA49" i="73"/>
  <c r="AA38" i="73"/>
  <c r="AA39" i="73"/>
  <c r="AA40" i="73"/>
  <c r="AA23" i="73"/>
  <c r="AA20" i="73"/>
  <c r="AA19" i="73"/>
  <c r="AA18" i="73"/>
  <c r="AA17" i="73"/>
  <c r="AA16" i="73"/>
  <c r="AA15" i="73"/>
  <c r="AA37" i="73"/>
  <c r="AA36" i="73"/>
  <c r="AA35" i="73"/>
  <c r="AA34" i="73"/>
  <c r="AA14" i="73"/>
  <c r="AA46" i="73"/>
  <c r="Z25" i="73"/>
  <c r="Y94" i="73"/>
  <c r="Y96" i="73"/>
  <c r="Z56" i="73"/>
  <c r="AB21" i="73"/>
  <c r="AC21" i="73"/>
  <c r="AB53" i="73"/>
  <c r="AC53" i="73"/>
  <c r="AA66" i="73"/>
  <c r="AB54" i="73"/>
  <c r="AB62" i="73"/>
  <c r="AC62" i="73"/>
  <c r="AB64" i="73"/>
  <c r="AC64" i="73"/>
  <c r="AB63" i="73"/>
  <c r="AC63" i="73"/>
  <c r="AA25" i="73"/>
  <c r="AA56" i="73"/>
  <c r="Z94" i="73"/>
  <c r="Z96" i="73"/>
  <c r="AB40" i="73"/>
  <c r="AC40" i="73"/>
  <c r="AB47" i="73"/>
  <c r="AC47" i="73"/>
  <c r="AB45" i="73"/>
  <c r="AC45" i="73"/>
  <c r="AC54" i="73"/>
  <c r="AB52" i="73"/>
  <c r="AC52" i="73"/>
  <c r="AB51" i="73"/>
  <c r="AC51" i="73"/>
  <c r="AB50" i="73"/>
  <c r="AC50" i="73"/>
  <c r="AB49" i="73"/>
  <c r="AC49" i="73"/>
  <c r="J59" i="73"/>
  <c r="K59" i="73"/>
  <c r="L59" i="73"/>
  <c r="M59" i="73"/>
  <c r="N59" i="73"/>
  <c r="O59" i="73"/>
  <c r="P59" i="73"/>
  <c r="Q59" i="73"/>
  <c r="R59" i="73"/>
  <c r="S59" i="73"/>
  <c r="T59" i="73"/>
  <c r="U59" i="73"/>
  <c r="V59" i="73"/>
  <c r="W59" i="73"/>
  <c r="X59" i="73"/>
  <c r="Y59" i="73"/>
  <c r="Z59" i="73"/>
  <c r="AA59" i="73"/>
  <c r="AB59" i="73"/>
  <c r="J69" i="73"/>
  <c r="K69" i="73"/>
  <c r="L69" i="73"/>
  <c r="M69" i="73"/>
  <c r="N69" i="73"/>
  <c r="O69" i="73"/>
  <c r="P69" i="73"/>
  <c r="Q69" i="73"/>
  <c r="R69" i="73"/>
  <c r="S69" i="73"/>
  <c r="T69" i="73"/>
  <c r="U69" i="73"/>
  <c r="V69" i="73"/>
  <c r="W69" i="73"/>
  <c r="X69" i="73"/>
  <c r="Y69" i="73"/>
  <c r="Z69" i="73"/>
  <c r="AA69" i="73"/>
  <c r="AB69" i="73"/>
  <c r="AB39" i="73"/>
  <c r="AC39" i="73"/>
  <c r="AB44" i="73"/>
  <c r="AC44" i="73"/>
  <c r="AB23" i="73"/>
  <c r="AB20" i="73"/>
  <c r="AC20" i="73"/>
  <c r="AB19" i="73"/>
  <c r="AC19" i="73"/>
  <c r="AB18" i="73"/>
  <c r="AB17" i="73"/>
  <c r="AC17" i="73"/>
  <c r="AB16" i="73"/>
  <c r="AC16" i="73"/>
  <c r="AB15" i="73"/>
  <c r="AC15" i="73"/>
  <c r="AB43" i="73"/>
  <c r="AC43" i="73"/>
  <c r="AB37" i="73"/>
  <c r="AC37" i="73"/>
  <c r="AB36" i="73"/>
  <c r="AC36" i="73"/>
  <c r="AB35" i="73"/>
  <c r="AB34" i="73"/>
  <c r="AB42" i="73"/>
  <c r="AC42" i="73"/>
  <c r="AB38" i="73"/>
  <c r="AC38" i="73"/>
  <c r="AB14" i="73"/>
  <c r="AB46" i="73"/>
  <c r="AC66" i="73"/>
  <c r="AA94" i="73"/>
  <c r="AA96" i="73"/>
  <c r="AB66" i="73"/>
  <c r="AB56" i="73"/>
  <c r="AC46" i="73"/>
  <c r="AC56" i="73"/>
  <c r="AB25" i="73"/>
  <c r="AC14" i="73"/>
  <c r="J30" i="73"/>
  <c r="K30" i="73"/>
  <c r="L30" i="73"/>
  <c r="M30" i="73"/>
  <c r="N30" i="73"/>
  <c r="O30" i="73"/>
  <c r="P30" i="73"/>
  <c r="Q30" i="73"/>
  <c r="R30" i="73"/>
  <c r="S30" i="73"/>
  <c r="T30" i="73"/>
  <c r="U30" i="73"/>
  <c r="V30" i="73"/>
  <c r="W30" i="73"/>
  <c r="X30" i="73"/>
  <c r="Y30" i="73"/>
  <c r="Z30" i="73"/>
  <c r="AA30" i="73"/>
  <c r="AB30" i="73"/>
  <c r="AC18" i="73"/>
  <c r="AC25" i="73"/>
  <c r="AB94" i="73"/>
  <c r="AB96" i="73"/>
  <c r="AC96" i="73"/>
  <c r="P105" i="73"/>
  <c r="P107" i="73"/>
  <c r="P108" i="73"/>
  <c r="AC94" i="73"/>
  <c r="L105" i="73"/>
  <c r="L107" i="73"/>
  <c r="L108" i="73"/>
</calcChain>
</file>

<file path=xl/sharedStrings.xml><?xml version="1.0" encoding="utf-8"?>
<sst xmlns="http://schemas.openxmlformats.org/spreadsheetml/2006/main" count="2014" uniqueCount="1013">
  <si>
    <t>@</t>
  </si>
  <si>
    <t>0</t>
  </si>
  <si>
    <t>Number</t>
  </si>
  <si>
    <t>Text</t>
  </si>
  <si>
    <t>|Sheet1</t>
  </si>
  <si>
    <t>Field Name</t>
    <phoneticPr fontId="0" type="noConversion"/>
  </si>
  <si>
    <t>Format</t>
    <phoneticPr fontId="0" type="noConversion"/>
  </si>
  <si>
    <t>Data Type</t>
    <phoneticPr fontId="0" type="noConversion"/>
  </si>
  <si>
    <t>Display Order</t>
    <phoneticPr fontId="0" type="noConversion"/>
  </si>
  <si>
    <t>ID</t>
    <phoneticPr fontId="0" type="noConversion"/>
  </si>
  <si>
    <t>Name</t>
    <phoneticPr fontId="0" type="noConversion"/>
  </si>
  <si>
    <t>Image</t>
    <phoneticPr fontId="0" type="noConversion"/>
  </si>
  <si>
    <t>Property Type</t>
    <phoneticPr fontId="0" type="noConversion"/>
  </si>
  <si>
    <t>@</t>
    <phoneticPr fontId="0" type="noConversion"/>
  </si>
  <si>
    <t>Market</t>
    <phoneticPr fontId="0" type="noConversion"/>
  </si>
  <si>
    <t>Address</t>
    <phoneticPr fontId="0" type="noConversion"/>
  </si>
  <si>
    <t>City</t>
    <phoneticPr fontId="0" type="noConversion"/>
  </si>
  <si>
    <t>County</t>
    <phoneticPr fontId="0" type="noConversion"/>
  </si>
  <si>
    <t>VBA Password 11111</t>
  </si>
  <si>
    <t>1185 Avenue of the Americas</t>
  </si>
  <si>
    <t>New York, New York 10036</t>
  </si>
  <si>
    <t>Phone: (212) 372 - 1000</t>
  </si>
  <si>
    <t>Summary</t>
  </si>
  <si>
    <t>Property Inspection Photo Checklist</t>
  </si>
  <si>
    <t xml:space="preserve">General Exterior Property Photos </t>
  </si>
  <si>
    <t>Unit Interior / Exterior Property Photos (Complete for each unit)</t>
  </si>
  <si>
    <t>North Views</t>
  </si>
  <si>
    <t>Entry</t>
  </si>
  <si>
    <t>East Views</t>
  </si>
  <si>
    <t>Unit Number / Address Verification</t>
  </si>
  <si>
    <t>South Views</t>
  </si>
  <si>
    <t>Living Area</t>
  </si>
  <si>
    <t>West Views</t>
  </si>
  <si>
    <t xml:space="preserve">Kitchen </t>
  </si>
  <si>
    <t xml:space="preserve">Roof </t>
  </si>
  <si>
    <t>Stove</t>
  </si>
  <si>
    <t xml:space="preserve">Siding </t>
  </si>
  <si>
    <t>Plumbing under Kitchen Sink</t>
  </si>
  <si>
    <t>Facade Close Up</t>
  </si>
  <si>
    <t>Bathroom(s)</t>
  </si>
  <si>
    <t>Foundation</t>
  </si>
  <si>
    <t>Bedroom(s)</t>
  </si>
  <si>
    <t xml:space="preserve">Parking </t>
  </si>
  <si>
    <t>Open / Exposed Breaker Box</t>
  </si>
  <si>
    <t>Stairs (If Applicable)</t>
  </si>
  <si>
    <t>Utility Room (Furnace, Water Heater, etc.)</t>
  </si>
  <si>
    <t>Elevator (If Applicable)</t>
  </si>
  <si>
    <t>Air Conditioning</t>
  </si>
  <si>
    <t>Satalite Dishes (If Applicable)</t>
  </si>
  <si>
    <t>Appliances - Other</t>
  </si>
  <si>
    <t>Amenities</t>
  </si>
  <si>
    <t>Fire Alarms</t>
  </si>
  <si>
    <t>Recent Capital Improvements</t>
  </si>
  <si>
    <t>Smoke Detectors</t>
  </si>
  <si>
    <t>Physcial Deficiencies (i.e. foundation issues, roof leaks, etc)</t>
  </si>
  <si>
    <t>Fire Extinguishers</t>
  </si>
  <si>
    <t>Leasing Office (If Applicable)</t>
  </si>
  <si>
    <t>Emergency Lighting &amp; Signs</t>
  </si>
  <si>
    <t>Address Verification</t>
  </si>
  <si>
    <t>Stairs</t>
  </si>
  <si>
    <t>Street Signs</t>
  </si>
  <si>
    <t>Balconies</t>
  </si>
  <si>
    <t xml:space="preserve">Adjacent Properties </t>
  </si>
  <si>
    <t>Fire Escapes</t>
  </si>
  <si>
    <t>Street View Left</t>
  </si>
  <si>
    <t>Catwalks</t>
  </si>
  <si>
    <t>Street View Right</t>
  </si>
  <si>
    <t>Security Gates (If Applicable)</t>
  </si>
  <si>
    <t>Damage</t>
  </si>
  <si>
    <t>GENERAL PROPERTY INFORMATION</t>
  </si>
  <si>
    <t>Description</t>
  </si>
  <si>
    <t>Subject Details</t>
  </si>
  <si>
    <t>Property Name:</t>
  </si>
  <si>
    <t>Street Address:</t>
  </si>
  <si>
    <t>City:</t>
  </si>
  <si>
    <t>State:</t>
  </si>
  <si>
    <t>Zip Code:</t>
  </si>
  <si>
    <t>Property Size</t>
  </si>
  <si>
    <t>No. of Apartment Buildings</t>
  </si>
  <si>
    <t xml:space="preserve">No. of Stories </t>
  </si>
  <si>
    <t>No. of Living Units</t>
  </si>
  <si>
    <t>No. of Other Buildings</t>
  </si>
  <si>
    <t>Year of Construction</t>
  </si>
  <si>
    <t>Acres</t>
  </si>
  <si>
    <t>No. of Down Units</t>
  </si>
  <si>
    <t>Other</t>
  </si>
  <si>
    <t>Adjoining Properties (Identify the Adjoining property. If the adjoining property is a street, list what is beyond the street (include a picture of the adjoining property)</t>
  </si>
  <si>
    <t>North:</t>
  </si>
  <si>
    <t>East:</t>
  </si>
  <si>
    <t>South:</t>
  </si>
  <si>
    <t>West:</t>
  </si>
  <si>
    <t>ASSESSOR / ASSESSMENT INFORMATION</t>
  </si>
  <si>
    <t>Assessor Name:</t>
  </si>
  <si>
    <t>Assessor Telephone:</t>
  </si>
  <si>
    <t>Assessor Email:</t>
  </si>
  <si>
    <t>Date of Assessment:</t>
  </si>
  <si>
    <t>Weather Conditions:</t>
  </si>
  <si>
    <t>Fused Electrical Subpanels</t>
  </si>
  <si>
    <t>PROPERTY GROUNDS AND IMPROVEMENTS
Take a picture of any issues noted 
Evaluate condition using: 1) Poor - Required action within 12 months, 2) Fair - Serviceable, but showing age and wear requiring maintenance, 3) Good - no major signs of wear, and 4) Excellent - New or like new</t>
  </si>
  <si>
    <t>Condition:</t>
  </si>
  <si>
    <t>Number of total spaces:</t>
  </si>
  <si>
    <t>Number of ADA spaces:</t>
  </si>
  <si>
    <t>Number of covered spaces:</t>
  </si>
  <si>
    <t>Comments:</t>
  </si>
  <si>
    <t>Were any deficiencies identified that could be categorized as a Critical, Priority or Operational Repair?</t>
  </si>
  <si>
    <t xml:space="preserve">Yes      or      No </t>
  </si>
  <si>
    <t>Roofing</t>
  </si>
  <si>
    <t>Describe (flat or pitched and built-up, asphalt shingles, clay tile, composite, etc.)</t>
  </si>
  <si>
    <t>Condition and Age:</t>
  </si>
  <si>
    <t>Describe (i.e. painted wood, brick, vinyl siding, etc.)</t>
  </si>
  <si>
    <t>Structure</t>
  </si>
  <si>
    <t>Mechanical Systems (HVAC)</t>
  </si>
  <si>
    <t>Age:</t>
  </si>
  <si>
    <t>Plumbing</t>
  </si>
  <si>
    <t>Electrical</t>
  </si>
  <si>
    <t>Breakers or Fuses:</t>
  </si>
  <si>
    <t xml:space="preserve">        Are there any outlets in wet locations that are not GFCI?</t>
  </si>
  <si>
    <t xml:space="preserve">        Are there any units in which electrical services is less than 60 amps</t>
  </si>
  <si>
    <t>Describe Living Unit Bathrooms (Showers, Tubs, Vanity, Sink)</t>
  </si>
  <si>
    <t xml:space="preserve">Elevators </t>
  </si>
  <si>
    <t>Number of Cabs:</t>
  </si>
  <si>
    <t>Last Inspection:</t>
  </si>
  <si>
    <t>Type: (i.e. hydraulic, electric, cable, etc.</t>
  </si>
  <si>
    <t xml:space="preserve">Amenities </t>
  </si>
  <si>
    <t>List of Amenities (i.e. pool, spa, tennis court, clubhouse, playgrounds, etc.)</t>
  </si>
  <si>
    <t xml:space="preserve">Safety and Security </t>
  </si>
  <si>
    <t xml:space="preserve">Smoke Detectors </t>
  </si>
  <si>
    <t xml:space="preserve">Carbon Monoxide Detectors </t>
  </si>
  <si>
    <t>Intercom</t>
  </si>
  <si>
    <t xml:space="preserve">Fire Extinguishers </t>
  </si>
  <si>
    <t>Security Cameras</t>
  </si>
  <si>
    <t xml:space="preserve">Sprinkler Systems </t>
  </si>
  <si>
    <t>Secured Entrance Doors</t>
  </si>
  <si>
    <t>Emergency Lighting &amp; Exit Signs</t>
  </si>
  <si>
    <t>Other ______________________</t>
  </si>
  <si>
    <t xml:space="preserve">             Are washer / dryer units or hook-ups provided in the units?</t>
  </si>
  <si>
    <t xml:space="preserve">             Are commercial spaces present?</t>
  </si>
  <si>
    <t xml:space="preserve">             Describe the common spaces (lobbies, offices, laundry, garages, etc.): </t>
  </si>
  <si>
    <t xml:space="preserve">             Was any mold identified?</t>
  </si>
  <si>
    <t xml:space="preserve">            Were any deficiencies identified that could be categorized as a Critical, Priority or Operational Repair?</t>
  </si>
  <si>
    <t xml:space="preserve">            Were any signs of wood-damaging insects (WDI) observed during the inspection?</t>
  </si>
  <si>
    <t xml:space="preserve">            Were any deficiencies identified that could be categorized as a Critical, Priority, or Operational Repair?</t>
  </si>
  <si>
    <t>Seismic Risk</t>
  </si>
  <si>
    <t>Risk Factor</t>
  </si>
  <si>
    <t xml:space="preserve">            Buildings with a weak or soft story at any level</t>
  </si>
  <si>
    <t xml:space="preserve">            Buildings that have sustained previous structural earthquake damage with documented evidence of damage and repairs</t>
  </si>
  <si>
    <t xml:space="preserve">            High rise buildings (8-stories or greater above grade)</t>
  </si>
  <si>
    <t xml:space="preserve">            Reinforced concrete buildings constructed prior to 1994, including cast-in place and precast</t>
  </si>
  <si>
    <t xml:space="preserve">            Retrofitted unreinforced masonry (URM) buildings with retrofit work performed prior to 1995 (non- retrofitted URM buildings will not      
            be considered)</t>
  </si>
  <si>
    <t xml:space="preserve">            Wood-framed buildings that exhibit conspicuous physical deterioration (e.g., water damage, dry rot, corrosion, physical distress) to the
            primary lateral load resisting elements</t>
  </si>
  <si>
    <t xml:space="preserve">            Wood-framed buildings constructed prior to 1950</t>
  </si>
  <si>
    <t xml:space="preserve">            Non-retrofitted wood-framed structures, constructed prior to 2000, with ground-level parking under dwelling units (tuck- under    
            parking)</t>
  </si>
  <si>
    <t xml:space="preserve">            Buildings with light-frame construction over a concrete podium structured constructed prior to 1994</t>
  </si>
  <si>
    <t xml:space="preserve">            A building located within 50 feet of a known fault rupture</t>
  </si>
  <si>
    <t xml:space="preserve">            A building located within an Alquist-Priolo Special Study Zone</t>
  </si>
  <si>
    <t>Excellent</t>
  </si>
  <si>
    <t>Above Average</t>
  </si>
  <si>
    <t>The Property is fully functional, well maintained, exhibits minimal wear and tear and no deferred maintenance or life safety/code issues.  Any identified repairs are due to recent events (e.g. a wind storm or burst pipe) or are very limited in scope (routine maintenance).  Low reserves are required.</t>
  </si>
  <si>
    <t>Average</t>
  </si>
  <si>
    <t>The Property is fully functional and generally well maintained.  It may exhibit customary wear and tear based on age and may have minimal deferred maintenance.  Any life safety / code issues can be readily correct as part of the operating budget and are isolated in nature.  Moderate reserves are required.</t>
  </si>
  <si>
    <t>Below Average</t>
  </si>
  <si>
    <t>The Property exhibits pervasive wear and tear, some limits in functionality and deferred maintenance issues.  Life safety / code issues are significant and/or numerous and involve substantial cost.  High reserves are required.</t>
  </si>
  <si>
    <t>Inferior</t>
  </si>
  <si>
    <t>The Property exhibits inferior/deteriorating conditions and some limits in functionality.  Deferred maintenance is pervasive and will be costly to cure.  Multiple life safety/code issues are identified and involve significant cost.  Extensive repairs are required.</t>
  </si>
  <si>
    <t>Galvanized Aluminum Pipes</t>
  </si>
  <si>
    <t>Polybutlyene Pipes</t>
  </si>
  <si>
    <t xml:space="preserve">           Exterior Foam Insulation System</t>
  </si>
  <si>
    <t xml:space="preserve">     Aluminum vs. Copper Wiring</t>
  </si>
  <si>
    <t xml:space="preserve">                  Stab - Lok Breakers</t>
  </si>
  <si>
    <t>Concrete Paving</t>
  </si>
  <si>
    <t>Asphault Paving</t>
  </si>
  <si>
    <t>Painted Wood Siding</t>
  </si>
  <si>
    <t>Stone Siding</t>
  </si>
  <si>
    <t>Vinyl Siding</t>
  </si>
  <si>
    <t>Brick Siding</t>
  </si>
  <si>
    <t>Unit Type</t>
  </si>
  <si>
    <t>BR</t>
  </si>
  <si>
    <t>BA</t>
  </si>
  <si>
    <t>Style</t>
  </si>
  <si>
    <t>Occupancy</t>
  </si>
  <si>
    <t>Garden</t>
  </si>
  <si>
    <t>Low-Rise</t>
  </si>
  <si>
    <t>Mid-Rise</t>
  </si>
  <si>
    <t>High Rise</t>
  </si>
  <si>
    <t>Townhouse Condo</t>
  </si>
  <si>
    <t>Detached Condo</t>
  </si>
  <si>
    <t>Occupied</t>
  </si>
  <si>
    <t>Vacant</t>
  </si>
  <si>
    <t xml:space="preserve">Down </t>
  </si>
  <si>
    <t>Units Inspected</t>
  </si>
  <si>
    <t>Definitions</t>
  </si>
  <si>
    <t>Property:</t>
  </si>
  <si>
    <t>EUL: Expected Useful Life</t>
  </si>
  <si>
    <t xml:space="preserve"> </t>
  </si>
  <si>
    <t>Projected Term:</t>
  </si>
  <si>
    <t>EFF AGE:  Effective age</t>
  </si>
  <si>
    <t>RUL:  Remaining Useful Life</t>
  </si>
  <si>
    <t>No. of Buildings:</t>
  </si>
  <si>
    <t>No. of Units</t>
  </si>
  <si>
    <t>Gross sf:</t>
  </si>
  <si>
    <t>COST PER YEAR</t>
  </si>
  <si>
    <t>SUMMARY</t>
  </si>
  <si>
    <t>Property Age</t>
  </si>
  <si>
    <t>1-20</t>
  </si>
  <si>
    <t>ITEM</t>
  </si>
  <si>
    <t>AVE EUL</t>
  </si>
  <si>
    <t>EFF AGE</t>
  </si>
  <si>
    <t>RUL</t>
  </si>
  <si>
    <t>QUANTITY</t>
  </si>
  <si>
    <t>UNIT COST</t>
  </si>
  <si>
    <t>UNIT</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</si>
  <si>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</si>
  <si>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</si>
  <si>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</si>
  <si>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</si>
  <si>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</si>
  <si>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</si>
  <si>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</si>
  <si>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</si>
  <si>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</si>
  <si>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</si>
  <si>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</si>
  <si>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</si>
  <si>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</si>
  <si>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</si>
  <si>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</si>
  <si>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</si>
  <si>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</si>
  <si>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</si>
  <si>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</si>
  <si>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</si>
  <si>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TOTAL RESERVES (ALL YEARS)</t>
  </si>
  <si>
    <t>SITE IMPROVEMENTS</t>
  </si>
  <si>
    <t>-</t>
  </si>
  <si>
    <t>5</t>
  </si>
  <si>
    <t>SF</t>
  </si>
  <si>
    <t>20</t>
  </si>
  <si>
    <t>STRUCTURAL FRAME/FOUNDATION</t>
  </si>
  <si>
    <t>FACADE/EXTERIOR WALLS</t>
  </si>
  <si>
    <t>Exterior maintenance (powerwash and painting)</t>
  </si>
  <si>
    <t>8</t>
  </si>
  <si>
    <t>Unit</t>
  </si>
  <si>
    <t>ROOFING</t>
  </si>
  <si>
    <t>Roof (pitched)</t>
  </si>
  <si>
    <t>25</t>
  </si>
  <si>
    <t>10</t>
  </si>
  <si>
    <t>MECHANICAL, ELECTRICAL &amp; PLUMBING SYSTEMS</t>
  </si>
  <si>
    <t>A/C compressors</t>
  </si>
  <si>
    <t>15</t>
  </si>
  <si>
    <t>var.</t>
  </si>
  <si>
    <t>EA</t>
  </si>
  <si>
    <t>Furnaces/fan coils</t>
  </si>
  <si>
    <t>Unit water heaters</t>
  </si>
  <si>
    <t>VERTICAL TRANSPORATION</t>
  </si>
  <si>
    <t>LIFE SAFETY/FIRE PROTECTION</t>
  </si>
  <si>
    <t>INTERIOR ELEMENTS</t>
  </si>
  <si>
    <t>Unit carpeting</t>
  </si>
  <si>
    <t>Unit vinyl flooring</t>
  </si>
  <si>
    <t>Range/Stove</t>
  </si>
  <si>
    <t>each</t>
  </si>
  <si>
    <t>Refrigerator</t>
  </si>
  <si>
    <t>Dishwasher</t>
  </si>
  <si>
    <t>TOTAL UNINFLATED</t>
  </si>
  <si>
    <t>Inflation Factor @ 2.5%</t>
  </si>
  <si>
    <t>TOTAL INFLATED</t>
  </si>
  <si>
    <t>CUMULATIVE TOTAL INFLATED</t>
  </si>
  <si>
    <t>RESERVE SUMMARY</t>
  </si>
  <si>
    <t>Total Uninflated</t>
  </si>
  <si>
    <t>Total Inflated</t>
  </si>
  <si>
    <t>Total Reserves (5-years)</t>
  </si>
  <si>
    <t>Total Reserves (10-years)</t>
  </si>
  <si>
    <t>Total Reserves (15-years)</t>
  </si>
  <si>
    <t>Total Reserves (20-years)</t>
  </si>
  <si>
    <t>Per Unit Reserves (All Years)</t>
  </si>
  <si>
    <t>Per Unit (Per Year)</t>
  </si>
  <si>
    <t>Immediate Needs</t>
  </si>
  <si>
    <t>Inspection Date</t>
  </si>
  <si>
    <t>Occupancy Percentage</t>
  </si>
  <si>
    <t>Year of Renovations</t>
  </si>
  <si>
    <t>Describe Supply Piping (i.e. galvanized, copper, polybutylene, PVC etc.)</t>
  </si>
  <si>
    <t>Age of Building</t>
  </si>
  <si>
    <t>Date Completed</t>
  </si>
  <si>
    <t>Per Space</t>
  </si>
  <si>
    <t>Pavement Marking - Striping and Bumpers</t>
  </si>
  <si>
    <t>Paving -  Spaces and drives</t>
  </si>
  <si>
    <t>No of Units</t>
  </si>
  <si>
    <t/>
  </si>
  <si>
    <t>Unique Identifier</t>
  </si>
  <si>
    <t>Total Reserves (1-year)</t>
  </si>
  <si>
    <t xml:space="preserve"> Range</t>
  </si>
  <si>
    <t xml:space="preserve"> @</t>
  </si>
  <si>
    <t>N1Acres</t>
  </si>
  <si>
    <t xml:space="preserve"> General</t>
  </si>
  <si>
    <t>N1Amenities</t>
  </si>
  <si>
    <t>N1AmenitiesComments</t>
  </si>
  <si>
    <t>N1AmenitiesCondition</t>
  </si>
  <si>
    <t>N1AmenitiesDeficiencies</t>
  </si>
  <si>
    <t xml:space="preserve"> Yes      or      No </t>
  </si>
  <si>
    <t>N1AmenitiesImmediateNeeds</t>
  </si>
  <si>
    <t>N1BuildingFacadeComments</t>
  </si>
  <si>
    <t>N1BuildingFacadeCondition</t>
  </si>
  <si>
    <t>N1BuildingFacadeDeficiencies</t>
  </si>
  <si>
    <t>N1BuildingFacadeDescription</t>
  </si>
  <si>
    <t>N1BuildingFacadeImmediateNeeds</t>
  </si>
  <si>
    <t>N1BuildingFacadeLastPainted</t>
  </si>
  <si>
    <t>N1CapitalReplacementSchedule</t>
  </si>
  <si>
    <t>N1CapitalReplacementSummary</t>
  </si>
  <si>
    <t>N1CapitalSummary</t>
  </si>
  <si>
    <t>N1City</t>
  </si>
  <si>
    <t>N1CommercialProperty</t>
  </si>
  <si>
    <t>N1CommonSpace</t>
  </si>
  <si>
    <t>N1DwellingApplianceAge</t>
  </si>
  <si>
    <t xml:space="preserve"> Appliances Age</t>
  </si>
  <si>
    <t>N1DwellingAppliances</t>
  </si>
  <si>
    <t>N1DwellingAppliancesCondition</t>
  </si>
  <si>
    <t>N1DwellingBathroomAge</t>
  </si>
  <si>
    <t xml:space="preserve"> Bathrooms Age</t>
  </si>
  <si>
    <t>N1DwellingBathroomCondition</t>
  </si>
  <si>
    <t>N1DwellingBathroomDeficiencies</t>
  </si>
  <si>
    <t>N1DwellingBathroomsDescription</t>
  </si>
  <si>
    <t>N1DwellingComments</t>
  </si>
  <si>
    <t>N1DwellingDeficiencies</t>
  </si>
  <si>
    <t>N1DwellingDoorsandWindows</t>
  </si>
  <si>
    <t>N1DwellingDoorsWindowsAge</t>
  </si>
  <si>
    <t>N1DwellingDoorsWindowsCondition</t>
  </si>
  <si>
    <t>N1DwellingDoorsWindowsDeficiencies</t>
  </si>
  <si>
    <t>N1DwellingImmediateNeeds</t>
  </si>
  <si>
    <t>N1DwellingWallsWindows</t>
  </si>
  <si>
    <t>N1DwellingWallsWindowsCondition</t>
  </si>
  <si>
    <t>N1DwellingWallsWindowsDeficiencies</t>
  </si>
  <si>
    <t>N1Electrical60Amps</t>
  </si>
  <si>
    <t>N1ElectricalAms</t>
  </si>
  <si>
    <t>N1ElectricalBreakersFuses</t>
  </si>
  <si>
    <t>N1ElectricalComments</t>
  </si>
  <si>
    <t>N1ElectricalCondition</t>
  </si>
  <si>
    <t>N1ElectricalDeficiencies</t>
  </si>
  <si>
    <t>N1ElectricalGFCI</t>
  </si>
  <si>
    <t>N1ElectricalImmediateNeeds</t>
  </si>
  <si>
    <t>N1ElectricalWiring</t>
  </si>
  <si>
    <t>N1ElevatorsLastInspection</t>
  </si>
  <si>
    <t>N1ElevatorsNumberofCabs</t>
  </si>
  <si>
    <t>N1ElevatorsType</t>
  </si>
  <si>
    <t>N1Engine</t>
  </si>
  <si>
    <t xml:space="preserve"> ="N1 Engine"</t>
  </si>
  <si>
    <t>N1ExteriorStairs</t>
  </si>
  <si>
    <t>N1Fireplaces</t>
  </si>
  <si>
    <t>N1HighRiskFactor</t>
  </si>
  <si>
    <t>N1HVACAirConditionAge</t>
  </si>
  <si>
    <t>N1HVACAirConditionCondition</t>
  </si>
  <si>
    <t>N1HVACAirConditioningDescription</t>
  </si>
  <si>
    <t>N1HVACComments</t>
  </si>
  <si>
    <t>N1HVACDeficiencies</t>
  </si>
  <si>
    <t>N1HVACHeatingAge</t>
  </si>
  <si>
    <t>N1HVACHeatingCondition</t>
  </si>
  <si>
    <t>N1HVACHeatingDescription</t>
  </si>
  <si>
    <t>N1HVACImmediateNeeds</t>
  </si>
  <si>
    <t>N1immediateneedsinflated</t>
  </si>
  <si>
    <t xml:space="preserve"> $#,##0_);($#,##0)</t>
  </si>
  <si>
    <t>N1immediateneedsuninflated</t>
  </si>
  <si>
    <t>N1InspectionDate</t>
  </si>
  <si>
    <t xml:space="preserve"> [$-409]mmmm d, yyyy;@</t>
  </si>
  <si>
    <t>N1Mold</t>
  </si>
  <si>
    <t>N1MoldComments</t>
  </si>
  <si>
    <t>N1MoldDeficiencies</t>
  </si>
  <si>
    <t>N1NoofADASpaces</t>
  </si>
  <si>
    <t>N1NoofApartmentBuildings</t>
  </si>
  <si>
    <t>N1NoofCoveredSpaces</t>
  </si>
  <si>
    <t>N1NoofDownUnits</t>
  </si>
  <si>
    <t>N1NoofLivingUnits</t>
  </si>
  <si>
    <t>N1NoofOtherBuildings</t>
  </si>
  <si>
    <t>N1NoofStories</t>
  </si>
  <si>
    <t>N1NumberofTotalSpaces</t>
  </si>
  <si>
    <t>N1Occupancy</t>
  </si>
  <si>
    <t>N1OccupancyPercentage</t>
  </si>
  <si>
    <t>N1OverallPropertyCondition</t>
  </si>
  <si>
    <t>N1PerUnitPerYearInflated</t>
  </si>
  <si>
    <t xml:space="preserve"> #DIV/0!</t>
  </si>
  <si>
    <t xml:space="preserve"> =L60/AB4</t>
  </si>
  <si>
    <t xml:space="preserve"> $#,##0.00_);($#,##0.00)</t>
  </si>
  <si>
    <t>N1perunitperyearuninflated</t>
  </si>
  <si>
    <t xml:space="preserve"> =I60/AB4</t>
  </si>
  <si>
    <t>N1perunitreservesallyearsinflated</t>
  </si>
  <si>
    <t xml:space="preserve"> =L58/AB7</t>
  </si>
  <si>
    <t>N1PlumbingComments</t>
  </si>
  <si>
    <t>N1PlumbingCondition</t>
  </si>
  <si>
    <t>N1PlumbingDeficiencies</t>
  </si>
  <si>
    <t>N1PlumbingDescription</t>
  </si>
  <si>
    <t>N1PlumbingWaterPiping</t>
  </si>
  <si>
    <t xml:space="preserve"> ='Assessment Page 4'!#REF!</t>
  </si>
  <si>
    <t>N1PlumbingWaterPipingCondition</t>
  </si>
  <si>
    <t>N1ProblematicMaterials</t>
  </si>
  <si>
    <t>N1PropertyName</t>
  </si>
  <si>
    <t xml:space="preserve"> m/d/yyyy</t>
  </si>
  <si>
    <t>N1PropertySize</t>
  </si>
  <si>
    <t xml:space="preserve"> #,##0</t>
  </si>
  <si>
    <t>N1RoofComments</t>
  </si>
  <si>
    <t>N1RoofCondition</t>
  </si>
  <si>
    <t>N1RoofDeficiencies</t>
  </si>
  <si>
    <t>N1RoofImmediateNeeds</t>
  </si>
  <si>
    <t>N1RoofingDescription</t>
  </si>
  <si>
    <t>N1SafetyandSecurity</t>
  </si>
  <si>
    <t>N1SeismicRisk</t>
  </si>
  <si>
    <t>N1SiteComments</t>
  </si>
  <si>
    <t>N1SiteCondition</t>
  </si>
  <si>
    <t>N1SiteCoveredParking</t>
  </si>
  <si>
    <t>N1SiteCoveredParkingCondition</t>
  </si>
  <si>
    <t>N1SiteDeficiencies</t>
  </si>
  <si>
    <t>N1SiteDescription</t>
  </si>
  <si>
    <t>N1SiteImmediateNeeds</t>
  </si>
  <si>
    <t>N1State</t>
  </si>
  <si>
    <t>N1StreetAddress</t>
  </si>
  <si>
    <t>N1StructureBalcanies</t>
  </si>
  <si>
    <t>N1StructureBalcanyCondition</t>
  </si>
  <si>
    <t>N1StructureComments</t>
  </si>
  <si>
    <t>N1StructureCondition</t>
  </si>
  <si>
    <t>N1StructureDeficiencies</t>
  </si>
  <si>
    <t>N1StructureDescription</t>
  </si>
  <si>
    <t>N1StructureExteriorStairsConditions</t>
  </si>
  <si>
    <t>N1StructureImmediateNeeds</t>
  </si>
  <si>
    <t>N1totalreserves10yearsinflated</t>
  </si>
  <si>
    <t xml:space="preserve"> =SUM(H45:Q45)</t>
  </si>
  <si>
    <t>N1TotalReserves10yearsUninflated</t>
  </si>
  <si>
    <t xml:space="preserve"> =SUM(H43:Q43)</t>
  </si>
  <si>
    <t>N1totalreserves15yearsinflated</t>
  </si>
  <si>
    <t xml:space="preserve"> =SUM(H45:V45)</t>
  </si>
  <si>
    <t>N1TotalReserves15yearsUninflated</t>
  </si>
  <si>
    <t xml:space="preserve"> =SUM(H43:V43)</t>
  </si>
  <si>
    <t>N1totalreserves20yearsinflated</t>
  </si>
  <si>
    <t xml:space="preserve"> =AB45</t>
  </si>
  <si>
    <t>N1totalreserves20yearsuninflated</t>
  </si>
  <si>
    <t xml:space="preserve"> =AB43</t>
  </si>
  <si>
    <t>N1totalreserves5yearsinflated</t>
  </si>
  <si>
    <t xml:space="preserve"> =SUM(H45:L45)</t>
  </si>
  <si>
    <t>N1TotalReserves5yearsUninflated</t>
  </si>
  <si>
    <t xml:space="preserve"> =SUM(H43:L43)</t>
  </si>
  <si>
    <t>N1UniqueIdentifier</t>
  </si>
  <si>
    <t>N1unitreservesallyearsuniinflated</t>
  </si>
  <si>
    <t xml:space="preserve"> =I58/AB7</t>
  </si>
  <si>
    <t>N1UnitsInspected</t>
  </si>
  <si>
    <t>N1UnitType</t>
  </si>
  <si>
    <t>N1WasherDryerHookup</t>
  </si>
  <si>
    <t>N1WDIDeficiencies</t>
  </si>
  <si>
    <t>N1WDIInquiries</t>
  </si>
  <si>
    <t>N1WDIOberved</t>
  </si>
  <si>
    <t>N1YearofConstruction</t>
  </si>
  <si>
    <t>N1YearofRenovation</t>
  </si>
  <si>
    <t>N1ZipCode</t>
  </si>
  <si>
    <t>Narrative</t>
  </si>
  <si>
    <t xml:space="preserve"> ="Object 1"</t>
  </si>
  <si>
    <t>20 Years Assessment'!Print_Area</t>
  </si>
  <si>
    <t xml:space="preserve"> ='20 Years Assessment'!$A$1:$AC$61</t>
  </si>
  <si>
    <t>Assessment Page 1'!Print_Area</t>
  </si>
  <si>
    <t xml:space="preserve"> ='Assessment Page 1'!$A$1:$J$49</t>
  </si>
  <si>
    <t>Assessment Page 2'!Print_Area</t>
  </si>
  <si>
    <t xml:space="preserve"> ='Assessment Page 2'!$A$1:$I$32</t>
  </si>
  <si>
    <t>Assessment Page 3'!Print_Area</t>
  </si>
  <si>
    <t xml:space="preserve"> ='Assessment Page 3'!$A$1:$F$29</t>
  </si>
  <si>
    <t>Assessment Page 4'!Print_Area</t>
  </si>
  <si>
    <t xml:space="preserve"> ='Assessment Page 4'!$A$1:$F$42</t>
  </si>
  <si>
    <t>Assessment Page 5'!Print_Area</t>
  </si>
  <si>
    <t xml:space="preserve"> ='Assessment Page 5'!$A$1:$F$40</t>
  </si>
  <si>
    <t>Assessment Page 6'!Print_Area</t>
  </si>
  <si>
    <t xml:space="preserve"> ='Assessment Page 6'!$A$1:$F$39</t>
  </si>
  <si>
    <t>Assessment Page 7'!Print_Area</t>
  </si>
  <si>
    <t xml:space="preserve"> ='Assessment Page 7'!$A$1:$F$34</t>
  </si>
  <si>
    <t>Photo Checklist'!Print_Area</t>
  </si>
  <si>
    <t xml:space="preserve"> ='Photo Checklist'!$A$1:$F$40</t>
  </si>
  <si>
    <t>Picture Index'!Print_Area</t>
  </si>
  <si>
    <t xml:space="preserve"> ='Picture Index'!$A$1:$F$40</t>
  </si>
  <si>
    <t>Picture Index (2)'!Print_Area</t>
  </si>
  <si>
    <t xml:space="preserve"> ='Picture Index (2)'!$A$1:$F$40</t>
  </si>
  <si>
    <t>Picture Index (3)'!Print_Area</t>
  </si>
  <si>
    <t xml:space="preserve"> ='Picture Index (3)'!$A$1:$F$40</t>
  </si>
  <si>
    <t>Summary!Print_Area</t>
  </si>
  <si>
    <t xml:space="preserve"> =Summary!$A$1:$J$31</t>
  </si>
  <si>
    <t>DBManagerConfig!SearchHeader</t>
  </si>
  <si>
    <t xml:space="preserve"> =DBManagerConfig!$A$12:$A$19</t>
  </si>
  <si>
    <t>SheetList</t>
  </si>
  <si>
    <t xml:space="preserve"> ='N1'!$F$10000</t>
  </si>
  <si>
    <t xml:space="preserve"> |Summary|Photo Checklist|Assessment Page 1|Assessment Page 2|Assessment Page 3|Assessment Page 4|Assessment Page 5|Assessment Page 6|Assessment Page 7|20 Years Assessment|Picture Index|Picture Index (2)|Picture Index (3)|N1</t>
  </si>
  <si>
    <t>SheetProtection</t>
  </si>
  <si>
    <t xml:space="preserve"> ="protected"</t>
  </si>
  <si>
    <t xml:space="preserve"> ='Assessment Page 1'!$Q$8:$R$15</t>
  </si>
  <si>
    <t>Name</t>
  </si>
  <si>
    <t>Location</t>
  </si>
  <si>
    <t>Value</t>
  </si>
  <si>
    <t>Formula</t>
  </si>
  <si>
    <t>Format</t>
  </si>
  <si>
    <t>Output</t>
  </si>
  <si>
    <t>Unique ID:</t>
  </si>
  <si>
    <t>N1totalreserves1yearsinflated</t>
  </si>
  <si>
    <t>N1TotalReserves1yearsUninflated</t>
  </si>
  <si>
    <t xml:space="preserve">Units Inspected </t>
  </si>
  <si>
    <t>0BR/1BA:</t>
  </si>
  <si>
    <t>1BR / 1BA</t>
  </si>
  <si>
    <t>2BR / 1.5BA</t>
  </si>
  <si>
    <t>3BR / 2BA</t>
  </si>
  <si>
    <t>Yes or No</t>
  </si>
  <si>
    <t>PROPERTY CONTACT INTERVIEW</t>
  </si>
  <si>
    <t>Property Contact / Title:</t>
  </si>
  <si>
    <t>Property Contact Telephone:</t>
  </si>
  <si>
    <t>Property Contact Email:</t>
  </si>
  <si>
    <t>General</t>
  </si>
  <si>
    <t>Recent Capital Improvements:</t>
  </si>
  <si>
    <t>Planned Capital Improvements:</t>
  </si>
  <si>
    <t>Known Code Violations</t>
  </si>
  <si>
    <t>Known Physical Deficiencies (i.e., foundation issues, roof leaks, etc.)</t>
  </si>
  <si>
    <t>Problematic Materials (Does the property contact know if any of the following materials are present?)</t>
  </si>
  <si>
    <t>Galvanized Water Piping</t>
  </si>
  <si>
    <t>Less Than 60 Amp Service</t>
  </si>
  <si>
    <t>Polybutylene Water Piping</t>
  </si>
  <si>
    <t>T - 111 Siding</t>
  </si>
  <si>
    <t>Exterior Foam Insulation Systems (EIFS)</t>
  </si>
  <si>
    <t>Fiberboard Exterior Siding</t>
  </si>
  <si>
    <t>Aluminum Branch Wiring</t>
  </si>
  <si>
    <t>Fire Retardant Plywood</t>
  </si>
  <si>
    <t>Recalls</t>
  </si>
  <si>
    <t>Stab-lock Breakers</t>
  </si>
  <si>
    <t>Other _____________________________</t>
  </si>
  <si>
    <t>ADA</t>
  </si>
  <si>
    <t>ADA Parking</t>
  </si>
  <si>
    <t xml:space="preserve">            Indicate if any of the ADA Accessibility is non-compliant with the Uniform Federal Accessibility
            Standards</t>
  </si>
  <si>
    <t>Parking</t>
  </si>
  <si>
    <t xml:space="preserve">            Correct slope of accessible parking / access aisle (2%). (No ramp projecting into access aisle or parking space).</t>
  </si>
  <si>
    <t>Accessible Route</t>
  </si>
  <si>
    <t xml:space="preserve">            Shortest distance (closest space to accessible apartment, office, laundry, or site amenity).</t>
  </si>
  <si>
    <t xml:space="preserve">            Proper width (8' wide min.) and access aisle adjacent (5 wide min.).</t>
  </si>
  <si>
    <t xml:space="preserve">            Curb cuts with flared sides (1:10 max) from parking to sidewalk, and where accessible route crosses pavement.</t>
  </si>
  <si>
    <t xml:space="preserve">            Sidewalk adjacent to parking provides minimum 36" width accessible route beyond car's overhand.</t>
  </si>
  <si>
    <t xml:space="preserve">            Accessible route links all elements on site (min. 36" wide, 8% slope max):  accessible units, adaptable units, common areas, mailboxes, trash
            areas, common laundry, amenities, etc.</t>
  </si>
  <si>
    <t xml:space="preserve">            Accessible route includes no changes in level greater than 1/2" unless beveled or ramped.</t>
  </si>
  <si>
    <t xml:space="preserve">            If accessible route slope exceeds 5%, constructed as a ramp.</t>
  </si>
  <si>
    <t xml:space="preserve">            Ramps provided have max. 1:12 (8.3%) slope, min 36" width, and cross slope max. 1:50.</t>
  </si>
  <si>
    <t xml:space="preserve">            Ramps with greater than a 6" rise or 72" length, handrails on both sides.</t>
  </si>
  <si>
    <t xml:space="preserve">            Ramps with drop-offs have curbs or edge protection min. 2" high.</t>
  </si>
  <si>
    <t xml:space="preserve">            Handrails extend 12" beyond both ends of ramp.</t>
  </si>
  <si>
    <t xml:space="preserve">            If stair in circulation path and open underneath, protect stair bottom below 80" headroom with stair protection up to 27" high maximum. </t>
  </si>
  <si>
    <t xml:space="preserve">            Exterior stairs or interior common use stairs do not have open risers (at least partially closed).</t>
  </si>
  <si>
    <t xml:space="preserve">            Property number of accessible spaces (min. 1 / accessible unit + 1 visitor / office space).</t>
  </si>
  <si>
    <t>ADA Common Area</t>
  </si>
  <si>
    <t xml:space="preserve">            Entrance threshold max, 1/2" at entry.</t>
  </si>
  <si>
    <t xml:space="preserve">            Doorways 32" min. clear width.</t>
  </si>
  <si>
    <t xml:space="preserve">            Lever hardware required.</t>
  </si>
  <si>
    <t xml:space="preserve">            Floor covering is stable, firm, slip resistant.  Carpeting, if provided, is low pile.</t>
  </si>
  <si>
    <t xml:space="preserve">            Switches / outlets / thermostats / controls within reach range?</t>
  </si>
  <si>
    <t xml:space="preserve">            Laundry - at least one front loading washer and dryer, located in laundry nearest each accessible unit(s).</t>
  </si>
  <si>
    <t xml:space="preserve">            Washer / dryer controls within reach and 30" x 48" clear space at door / washer / dryer / sink.</t>
  </si>
  <si>
    <t xml:space="preserve">            Playground - if provided, must be on an accessible route.</t>
  </si>
  <si>
    <t xml:space="preserve">            Mailboxes - 30" X 48" clear space, some boxes within 9" - 54" reach range.</t>
  </si>
  <si>
    <t xml:space="preserve">            Dumpster / trash areas - on accessible route, opening within reach range.</t>
  </si>
  <si>
    <t>ADA Public Areas</t>
  </si>
  <si>
    <t xml:space="preserve">            Van accessible parking space with proper width (8' wide min. or 11' wide universal space)</t>
  </si>
  <si>
    <t xml:space="preserve">            Access aisle adjacent to van space (8' wide for 8' space, 5' wide for 11' universal space).</t>
  </si>
  <si>
    <t xml:space="preserve">            Visible designation sign and "Van accessible" sign (not obscured by vehicle).</t>
  </si>
  <si>
    <t xml:space="preserve">            Correct slope of accessible parking / access aisle (2%).</t>
  </si>
  <si>
    <t xml:space="preserve">            Van accessible parking located on shortest accessible route.</t>
  </si>
  <si>
    <t>ADA Accessible Units</t>
  </si>
  <si>
    <t xml:space="preserve">            Entrance threshold max. 1/2" at entry.  If sliding glass doors provided, threshold beveled to max 3/4"</t>
  </si>
  <si>
    <t xml:space="preserve">            All rooms on a 36" wide accessible route (min. 32" clear at door openings).</t>
  </si>
  <si>
    <t xml:space="preserve">            Lever type hardware on entrance door. </t>
  </si>
  <si>
    <t xml:space="preserve">            Switches / outlets / thermostats / controls in reach range? (typically 15" - 48")</t>
  </si>
  <si>
    <t xml:space="preserve">            Clothes closets - rod within reach (max. 54" heights).</t>
  </si>
  <si>
    <t xml:space="preserve">            Storage (linen, etc.) some shelving within reach (between 9" and 54" above the floor; for side approach, between 9" and 48" for front 
            approach)</t>
  </si>
  <si>
    <t xml:space="preserve">            Floor covering is stable, firm, and slip resistant.  If carpet provided, low pile.</t>
  </si>
  <si>
    <t>ADA Kitchen</t>
  </si>
  <si>
    <t xml:space="preserve">            Min. 40" clearance between opposing sides (60" in U-shaped kitchens)</t>
  </si>
  <si>
    <t xml:space="preserve">            30" X 48" clear space at appliances.</t>
  </si>
  <si>
    <t xml:space="preserve">            Work surface - counter 30" wide min., no more than 34" above floor (with clear knee space or removable cabinet)</t>
  </si>
  <si>
    <t xml:space="preserve">            Wall cabinet storage above work surface 48" max height for at least one shelf.</t>
  </si>
  <si>
    <t xml:space="preserve">            Sink space 34" max. above floor (with clear knee space or removable cabinet), 30" wide min.</t>
  </si>
  <si>
    <t xml:space="preserve">            Accessible sink controls (lever or push type controls)</t>
  </si>
  <si>
    <t xml:space="preserve">            Sink pipes insulated / covered.</t>
  </si>
  <si>
    <t xml:space="preserve">            Front mounted range controls.  Oven self cleaning or adjacent to 30" clear open work space.</t>
  </si>
  <si>
    <t xml:space="preserve">            Refrigerator meets requirements (50% of freezer space in reach range).</t>
  </si>
  <si>
    <t>ADA Bathroom</t>
  </si>
  <si>
    <t xml:space="preserve">            30" X 48" clear floor space at door.</t>
  </si>
  <si>
    <t xml:space="preserve">            Knee / toe clearance under 34" max. height lavatory (or removable cabinet).</t>
  </si>
  <si>
    <t xml:space="preserve">            Lavatory pipes insulated / covered.</t>
  </si>
  <si>
    <t xml:space="preserve">            Mirror 40" max. off floor.</t>
  </si>
  <si>
    <t xml:space="preserve">            30" X 48" clear floor space at toilet.</t>
  </si>
  <si>
    <t xml:space="preserve">            Grab bars in place and anchored securely (at toilet and tub / shower)</t>
  </si>
  <si>
    <t xml:space="preserve">            30" X 48" clear floor space at tub / shower.</t>
  </si>
  <si>
    <t xml:space="preserve">            Tub controls located properly.</t>
  </si>
  <si>
    <t xml:space="preserve">            Secure tub seat provided?  (if not built in as part of unit).</t>
  </si>
  <si>
    <t xml:space="preserve">            Hand held shower nozzle, 60" min. long.</t>
  </si>
  <si>
    <t xml:space="preserve">            Visible designation sign? (not obscured by vehicle due to height of sign post).</t>
  </si>
  <si>
    <t>Demographic Current Year</t>
  </si>
  <si>
    <t>Demographic Population</t>
  </si>
  <si>
    <t>Demographic Growth Last 5 years</t>
  </si>
  <si>
    <t>Demographic Growth Last 10 years</t>
  </si>
  <si>
    <t>Are there site drainage and storm-water runoff ponds?</t>
  </si>
  <si>
    <t>Have there been any recent flooding?</t>
  </si>
  <si>
    <t>Describe Sidewalks:</t>
  </si>
  <si>
    <t>Describe Landscaping:</t>
  </si>
  <si>
    <t>Describe Parking and Paving (i.e. carports, garages, etc.)</t>
  </si>
  <si>
    <t>Describe Site Fencing:</t>
  </si>
  <si>
    <t>Describe Mail Facilities:</t>
  </si>
  <si>
    <t>Describe Site Lighting:</t>
  </si>
  <si>
    <t>Describe Play Equipment:</t>
  </si>
  <si>
    <t>Building Soffit / Fascia / Gutters</t>
  </si>
  <si>
    <t>Sidewalks</t>
  </si>
  <si>
    <t>Utilities</t>
  </si>
  <si>
    <t>Describe Utilities:</t>
  </si>
  <si>
    <t>Landscaping</t>
  </si>
  <si>
    <t>Parking / Paving</t>
  </si>
  <si>
    <t>Site Fencing</t>
  </si>
  <si>
    <t>Mail Facilities:</t>
  </si>
  <si>
    <t>Site Lighting</t>
  </si>
  <si>
    <t>Play Equipment</t>
  </si>
  <si>
    <t>Windows</t>
  </si>
  <si>
    <t>Describe Windows:</t>
  </si>
  <si>
    <t>Exterior Doors</t>
  </si>
  <si>
    <t>Describe Exterior Doors:</t>
  </si>
  <si>
    <t>Exterior Walls</t>
  </si>
  <si>
    <t>Describe Exterior Walls:</t>
  </si>
  <si>
    <t>Building Mounted Lights</t>
  </si>
  <si>
    <t>Describe Building Mounted Lights:</t>
  </si>
  <si>
    <t>Common Carpet</t>
  </si>
  <si>
    <t>Describe Common Carpet:</t>
  </si>
  <si>
    <t>Describe Heating and Air Conditioning:  (i.e. individual unit or central, boilers or furnaces, gas, electric or heating oil, individual unit or central, condensers or cooling tower, etc.)</t>
  </si>
  <si>
    <t>Does the property have R-22 Refrigerant?</t>
  </si>
  <si>
    <t>Describe: Amperage Per Unit and Branch Wiring  (i.e. copper or aluminum):</t>
  </si>
  <si>
    <t>Dwelling Units, Commercial Units and Building Interiors
Take a picture of any issues noted 
Evaluate condition using: 1) Poor - Required action within 12 months, 2) Fair - Serviceable, but showing age and wear requiring maintenance, 3) Good - no major signs of wear, and 4) Excellent - New or like new</t>
  </si>
  <si>
    <t>Building Architecture
Take a picture of any issues noted 
Evaluate condition using: 1) Poor - Required action within 12 months, 2) Fair - Serviceable, but showing age and wear requiring maintenance, 3) Good - no major signs of wear, and 4) Excellent - New or like new</t>
  </si>
  <si>
    <t>Mechanical and Electrical
Take a picture of any issues noted 
Evaluate condition using: 1) Poor - Required action within 12 months, 2) Fair - Serviceable, but showing age and wear requiring maintenance, 3) Good - no major signs of wear, and 4) Excellent - New or like new</t>
  </si>
  <si>
    <t>Floors, Walls, Ceilings, Doors</t>
  </si>
  <si>
    <t>Appliances</t>
  </si>
  <si>
    <t>Unit HVAC</t>
  </si>
  <si>
    <t>Water Heaters</t>
  </si>
  <si>
    <t>Bathrooms</t>
  </si>
  <si>
    <t>Describe Living Unit HVAC:</t>
  </si>
  <si>
    <t>Describe Living Unit Water Heaters:</t>
  </si>
  <si>
    <t xml:space="preserve">            Was the property constructed prior to 1967?</t>
  </si>
  <si>
    <t xml:space="preserve">              If so, was the lead based paint removed?</t>
  </si>
  <si>
    <t>Comment:</t>
  </si>
  <si>
    <t xml:space="preserve">            If provided, restrooms fully accessible:  18" clearance on pull side of door; maneuvering room (5' circle or T-shape); correct grab bars;                                    
            bottom of mirror 40" max. above floor; lavatory 34" max. high, open beneath, lever faucets, &amp; pipes covered.
            </t>
  </si>
  <si>
    <t>RSM Assessment</t>
  </si>
  <si>
    <t>RSM US Assessment</t>
  </si>
  <si>
    <t>www.rsmus.com</t>
  </si>
  <si>
    <t>|Summary|Photo Checklist|Assessment Page 1|Assessment Page 2|Assessment Page 3|Assessment Page 4|Assessment Page 5|Assessment Page 6|Assessment Page 7|Assessment Page 8|Assessment Page 9|Assessment Page 10|Assessment Page 11|Assessment Page 12|Assessment Page 13|20 Years Assessment|Picture Index|Picture Index (2)|Picture Index (3)|N1|Database output</t>
  </si>
  <si>
    <t>Cabinets &amp; Countertops</t>
  </si>
  <si>
    <t>Describe Living Unit Cabinets and Countertops:</t>
  </si>
  <si>
    <t>Unit HVAC Age</t>
  </si>
  <si>
    <t>4BR / 2BA</t>
  </si>
  <si>
    <t>SF: Square Feet</t>
  </si>
  <si>
    <t>FA:  Floor Area</t>
  </si>
  <si>
    <t>Building Age</t>
  </si>
  <si>
    <t>LF:  Linear Feet</t>
  </si>
  <si>
    <t>Quantity:  Total Quantity Onsite</t>
  </si>
  <si>
    <t>19</t>
  </si>
  <si>
    <t>LF</t>
  </si>
  <si>
    <t>Mail Facilities</t>
  </si>
  <si>
    <t>Carports</t>
  </si>
  <si>
    <t>ADA Compliant</t>
  </si>
  <si>
    <t>Total Site Improvements</t>
  </si>
  <si>
    <t>BUILDING ARCHITECTURAL</t>
  </si>
  <si>
    <t>Structure:</t>
  </si>
  <si>
    <t>Concrete Block</t>
  </si>
  <si>
    <t>Block Piers</t>
  </si>
  <si>
    <t xml:space="preserve">Soffit </t>
  </si>
  <si>
    <t>Fascia</t>
  </si>
  <si>
    <t>Gutters (Aluminum)</t>
  </si>
  <si>
    <t xml:space="preserve">Steel sash </t>
  </si>
  <si>
    <t>27</t>
  </si>
  <si>
    <t>1 br</t>
  </si>
  <si>
    <t>2 br</t>
  </si>
  <si>
    <t>3 br</t>
  </si>
  <si>
    <t>4 br</t>
  </si>
  <si>
    <t>Wood sash</t>
  </si>
  <si>
    <t>Vinyl sash</t>
  </si>
  <si>
    <t>Front (Metal)</t>
  </si>
  <si>
    <t>Sliding Back Doors</t>
  </si>
  <si>
    <t>Brick or Block</t>
  </si>
  <si>
    <t>40</t>
  </si>
  <si>
    <t>per building</t>
  </si>
  <si>
    <t>Vinyl</t>
  </si>
  <si>
    <t>30</t>
  </si>
  <si>
    <t>Stucco</t>
  </si>
  <si>
    <t>per unit</t>
  </si>
  <si>
    <t>Total Building Architectural</t>
  </si>
  <si>
    <t>MECHANICAL AND ELECTRIC</t>
  </si>
  <si>
    <t>Common HVAC</t>
  </si>
  <si>
    <t>Plumbing Systems (Water Heater)</t>
  </si>
  <si>
    <t>50</t>
  </si>
  <si>
    <t>Electrical Systems</t>
  </si>
  <si>
    <t>Total Mechanical and Electric</t>
  </si>
  <si>
    <t>DWELLING UNITS</t>
  </si>
  <si>
    <t>Floors:</t>
  </si>
  <si>
    <t xml:space="preserve">Carpet </t>
  </si>
  <si>
    <t>7</t>
  </si>
  <si>
    <t>Painting (walls &amp; ceiling)</t>
  </si>
  <si>
    <t>Doors</t>
  </si>
  <si>
    <t>Refrigerators</t>
  </si>
  <si>
    <t>Ranges</t>
  </si>
  <si>
    <t>Range Hoods</t>
  </si>
  <si>
    <t>Dishwashers</t>
  </si>
  <si>
    <t xml:space="preserve">Cabinets </t>
  </si>
  <si>
    <t>Countertops</t>
  </si>
  <si>
    <t>Bathrooms:</t>
  </si>
  <si>
    <t>Vanity</t>
  </si>
  <si>
    <t>Bathtub / Shower</t>
  </si>
  <si>
    <t>Toilet</t>
  </si>
  <si>
    <t>Total Dwelling Units</t>
  </si>
  <si>
    <t xml:space="preserve">No of Units </t>
  </si>
  <si>
    <t>Total Reserves</t>
  </si>
  <si>
    <t>Address:</t>
  </si>
  <si>
    <t>Describe Living Unit Appliance Package (i.e. ranges, refrigerators, dishwashers, washers/dryers, microwaves, etc.)</t>
  </si>
  <si>
    <t>Is the property individual metered or master-metered?</t>
  </si>
  <si>
    <t>Sidewalks:</t>
  </si>
  <si>
    <t>Utilities:</t>
  </si>
  <si>
    <t>Utilities of the property include electric service that are individually metered with no gas on site.  There are site drainage and storm-water runoff ponds adjacent to the property.</t>
  </si>
  <si>
    <t>Utilities of the property include electric service that are master-metered with no gas on site.  There are site drainage and storm-water runoff ponds adjacent to the property.</t>
  </si>
  <si>
    <t>Utilities of the property include electric service that are  individually metered with gas on site.  There are site drainage and storm-water runoff ponds adjacent to the property.</t>
  </si>
  <si>
    <t>Utilities of the property include electric service that are  master-metered with gas on site.  There are site drainage and storm-water runoff ponds adjacent to the property.</t>
  </si>
  <si>
    <t>Utilities of the property include electric service that are individually metered with no gas on site.  There are no site drainage and storm-water runoff ponds adjacent to the property.</t>
  </si>
  <si>
    <t>Utilities of the property include electric service that are master-metered with no gas on site.  There are no site drainage and storm-water runoff ponds adjacent to the property.</t>
  </si>
  <si>
    <t>Utilities of the property include electric service that are  individually metered with gas on site.  There are no site drainage and storm-water runoff ponds adjacent to the property.</t>
  </si>
  <si>
    <t>Utilities of the property include electric service that are  master-metered with gas on site.  There are no site drainage and storm-water runoff ponds adjacent to the property.</t>
  </si>
  <si>
    <t>Concrete, 4" thick walkways connect the buildings, amenities and the streets with adequate concrete curbing along the roadways.</t>
  </si>
  <si>
    <t>Landscape areas that have minimum number of 1 to 5 gallon shrubs, small trees and ground cover plants proportioned for a light visual effect, manual irrigation and seeded lawn.</t>
  </si>
  <si>
    <t>Landscape areas that have average number of 3 to 5 gallon shrubs, small to large trees, closer spacing of small ground-cover plants, automatic irrigation and seeded lawn.</t>
  </si>
  <si>
    <t>Landscape areas that have high visual content of 5 to 15 gallon shrubs, a greater proportion of large trees, closely spaced ground cover with top dressing, automatic irrigation, seeded lawn and sodded turf areas.</t>
  </si>
  <si>
    <t>Parking / Paving:</t>
  </si>
  <si>
    <t xml:space="preserve">The subject property is provided with a total of XX open asphalt-paved parking spaces and no garage or carport spaces.  In addition, the site has XX ADA spaces that are designated handicap parking. The parking spaces are well defined and striped throughout with sporadic speed bumps throughout the property. </t>
  </si>
  <si>
    <t xml:space="preserve">The subject property is provided with a total of XX open asphalt-paved parking spaces and XX carport covered asphalt paved parking spaces.  In addition, the site has XX ADA spaces that are designated handicap parking. The parking spaces are well defined and striped throughout with sporadic speed bumps throughout the property. </t>
  </si>
  <si>
    <t xml:space="preserve">The subject property is provided with a total of XX open asphalt-paved parking spaces and no garage or carport spaces.  In addition, the site has XX ADA spaces that are designated handicap parking. The parking spaces are well defined and striped throughout. </t>
  </si>
  <si>
    <t xml:space="preserve">The subject property is provided with a total of XX open asphalt-paved parking spaces and XX enclosed garages.  In addition, the site has XX ADA spaces that are designated handicap parking. The parking spaces are well defined and striped throughout with sporadic speed bumps throughout the property. </t>
  </si>
  <si>
    <t>Site Fencing:</t>
  </si>
  <si>
    <t>Not applicable.  There is no property owned fencing on site.</t>
  </si>
  <si>
    <t>Mail boxes are pedestal mounted cluster boxes.  The boxes are located near the office, well lit and in public view.</t>
  </si>
  <si>
    <t>Individual mounted mail boxes at each respective unit that is mounted to the side of the building façade.</t>
  </si>
  <si>
    <t>Site Lighting:</t>
  </si>
  <si>
    <t>Site lighting consists of pole lights along drives and parking areas as well as building-mounted lighting fixtures are provided throughout the property.</t>
  </si>
  <si>
    <t>Play Equipment:</t>
  </si>
  <si>
    <t xml:space="preserve">The property has a playground located centrally to the property consisting of various pieces of play equipment.  </t>
  </si>
  <si>
    <t>The property has a playground located centrally to the property consisting of various pieces of play equipment.  In addition, the property has a basketball court and picnic area around the courtyard area.</t>
  </si>
  <si>
    <t>No</t>
  </si>
  <si>
    <t>Type:</t>
  </si>
  <si>
    <t>Individual Metered</t>
  </si>
  <si>
    <t>Master-Metered</t>
  </si>
  <si>
    <t>Metered:</t>
  </si>
  <si>
    <t>Yes    or       No</t>
  </si>
  <si>
    <t>Yes</t>
  </si>
  <si>
    <t>Please select the appropriate description of the Sidewalks:</t>
  </si>
  <si>
    <t>Please select the appropriate description of the Landscaping</t>
  </si>
  <si>
    <t>Please select the appropriate description of the Structure:</t>
  </si>
  <si>
    <t>Roofing:</t>
  </si>
  <si>
    <t>Please select the appropriate description of the Utilities:</t>
  </si>
  <si>
    <t>Please select the appropriate description of the Parking / Paving:</t>
  </si>
  <si>
    <t>Please select the appropriate description of the Site Fencing:</t>
  </si>
  <si>
    <t>Please select the appropriate description of the Mail Facilities:</t>
  </si>
  <si>
    <t>Please select the appropriate description of the Site Lighting:</t>
  </si>
  <si>
    <t>Please select the appropriate description of the Play Equipment:</t>
  </si>
  <si>
    <t>Individual or Master-Metered</t>
  </si>
  <si>
    <t>Before 1980</t>
  </si>
  <si>
    <t>1980-1985</t>
  </si>
  <si>
    <t>1990-1995</t>
  </si>
  <si>
    <t>1995-2000</t>
  </si>
  <si>
    <t>2000-2005</t>
  </si>
  <si>
    <t>2005-2010</t>
  </si>
  <si>
    <t>2010-2015</t>
  </si>
  <si>
    <t>Enter Age</t>
  </si>
  <si>
    <t>Condition / Age:</t>
  </si>
  <si>
    <t xml:space="preserve">  Were inquiries made of knowledgeable staff regarding past or current seismic risk factors detailed below?</t>
  </si>
  <si>
    <t>The building foundation consist of concrete slab-on-grade with reinforced concrete footings.  The typical building construction consists of wood framed structures.</t>
  </si>
  <si>
    <t>The building foundation consist of concrete slab-on-grade with reinforced concrete footings.  The typical building construction consists of masonry framed - concrete block.</t>
  </si>
  <si>
    <t>The building foundation consist of concrete slab-on-grade with reinforced concrete footings.  The typical building construction consists of structural steel framing.</t>
  </si>
  <si>
    <t>The building foundation consist of block piers or pilasters.  The typical building construction consists of wood framed structures.</t>
  </si>
  <si>
    <t>The building foundation consist of concrete block piers or pilasters.  The typical building construction consists of masonry framed - concrete block.</t>
  </si>
  <si>
    <t>The building foundation consist of concrete block piers or pilasters.  The typical building construction consists of structural steel framing.</t>
  </si>
  <si>
    <t>Please select the appropriate description of the Roofing:</t>
  </si>
  <si>
    <t xml:space="preserve">The buildings consist of a pitched roof framing with asphaltic composition shingle roofing. </t>
  </si>
  <si>
    <t>The buildings consist of a flat roof framing with asphalt mineral roofing.</t>
  </si>
  <si>
    <t>Soffit / Fascia / Gutters:</t>
  </si>
  <si>
    <t>Wood fencing is provided at the property perimeters and private patios.</t>
  </si>
  <si>
    <t>The buildings consist of a pitched roof framing with masonry tile roofing.</t>
  </si>
  <si>
    <t>2" mesh, #7 wire chain link fencing (6' tall) fencing is provided at the property perimeters and with wood fencing around private patios.</t>
  </si>
  <si>
    <t>The buildings consist of a pitched roof framing with aluminum / metal roofing.</t>
  </si>
  <si>
    <t>2" mesh, #7 wire chain link fencing (6' tall) fencing is provided at the property perimeters and with vinyl fencing around private patios.</t>
  </si>
  <si>
    <t>2" mesh, #7 wire chain link fencing (6' tall) fencing is provided at the property perimeters.</t>
  </si>
  <si>
    <t>Please select the appropriate description of the Soffit / Fascia / Gutters:</t>
  </si>
  <si>
    <t>Windows:</t>
  </si>
  <si>
    <t>Typical windows consist of sliding dual-pane, double glazed, glass windows with metal frames.</t>
  </si>
  <si>
    <t>Typical windows consist of sliding dual-pane, double glazed, glass windows with vinyl (white) plastic frames.</t>
  </si>
  <si>
    <t>Typical windows consist of sliding dual-pane, double glazed, glass windows with wood wrapped in vinyl (white) plastic frames.</t>
  </si>
  <si>
    <t xml:space="preserve">Windows are aluminum frame, single hung and single glazed.  </t>
  </si>
  <si>
    <t xml:space="preserve">Windows are aluminum frame, double hung and single glazed.  </t>
  </si>
  <si>
    <t xml:space="preserve">Windows are aluminum frame and sliders that move left to right.  </t>
  </si>
  <si>
    <t>Please select the appropriate description of the Windows:</t>
  </si>
  <si>
    <t>Exterior Doors:</t>
  </si>
  <si>
    <t>Exterior unit entry doors are metal with top half glass.</t>
  </si>
  <si>
    <t xml:space="preserve">Exterior unit entry doors are all metal with metal screen doors in front. </t>
  </si>
  <si>
    <t>Exterior unit entry doors are wood with top half glass.</t>
  </si>
  <si>
    <t xml:space="preserve">Exterior unit entry doors are wood. </t>
  </si>
  <si>
    <t>Please select the appropriate description of the Exterior Doors:</t>
  </si>
  <si>
    <t>Exterior Walls:</t>
  </si>
  <si>
    <t>Exterior walls consist of conventional wood framing with painted exterior plywood siding and wood trim.</t>
  </si>
  <si>
    <t>Exterior walls consist of conventional wood framing with vinyl siding.</t>
  </si>
  <si>
    <t>Exterior walls consist of painted stucco throughout with window shutters.</t>
  </si>
  <si>
    <t>Please select the appropriate description of the Exterior Walls:</t>
  </si>
  <si>
    <t>Building Mounted Lights:</t>
  </si>
  <si>
    <t>Building mounted are on the outside of all of the units in the entranceway and on the patio.  The lights are mounted on the exterior walls of the buildings.</t>
  </si>
  <si>
    <t>Please select the appropriate description of the Building Mounted Lights:</t>
  </si>
  <si>
    <t>Common Carpet:</t>
  </si>
  <si>
    <t>Common HVAC:</t>
  </si>
  <si>
    <t>The units have AC units that are central air with typical condensers and air handler for duct system.  Heating is forced air with a gas furnace.</t>
  </si>
  <si>
    <t>The units have AC units in the windows with condensers that have no duct system.  Heating is forced air with a gas furnace</t>
  </si>
  <si>
    <t>Please select the appropriate description of the Common HVAC:</t>
  </si>
  <si>
    <t>Plumbing:</t>
  </si>
  <si>
    <t xml:space="preserve">There were no gutters, soffits, and fascia on the roof. </t>
  </si>
  <si>
    <t>Exterior walls are a combination of brick veneer and wood panel (T-111 siding).  Walls are brick except at the front porch of each unit, the offset gables in the middle of the buildings, and window shutters.</t>
  </si>
  <si>
    <t>The common area was covered with wall to wall carpet in the office and the community set with low pile commercial grade.</t>
  </si>
  <si>
    <t>Heating is provided to the units by wall-mounted gas-fired heaters.  Individual thermostats are provided.  Cooling is not provided at the units.</t>
  </si>
  <si>
    <t>The sanitary sewers and drains were assumed to consist of PVC and cast iron.  Domestic water supply plumbing was observed to be copper.</t>
  </si>
  <si>
    <t>Aluminum roof gutters and downspouts were observed throughout.  The soffits were perforated aluminum panel where the gutters are mounted to and fascia boards were wrapped with enameled coil stock.</t>
  </si>
  <si>
    <t>The common area was covered with vinyl tile in the office and the community set with low pile commercial grade.</t>
  </si>
  <si>
    <t>The common area was covered with laminate floor in the office and the community set with low pile commercial grade.</t>
  </si>
  <si>
    <t>The units have AC units that are hung on the wall with condensers that have no duct system.  Heating is forced air with electric furnace.</t>
  </si>
  <si>
    <t xml:space="preserve">Exterior unit entry doors are composite, French - double set of hinges on the door.  </t>
  </si>
  <si>
    <t>Exterior unit entry doors are composite, French - single door.</t>
  </si>
  <si>
    <t>Please select the appropriate description of the Plumbing:</t>
  </si>
  <si>
    <t>Electric Systems:</t>
  </si>
  <si>
    <t xml:space="preserve">Each unit is provided with XX-amps service via a breaker with copper wiring inside each individual unit.  There were GFCI outlets around the sinks of both the bathroom and the kitchen. </t>
  </si>
  <si>
    <t>Breakers</t>
  </si>
  <si>
    <t>Fuses</t>
  </si>
  <si>
    <t>Please select the appropriate description of the Electric Systems:</t>
  </si>
  <si>
    <t>Typical floor covering consists of vinyl composition tile or sheet vinyl flooring at the kitchens and bathrooms.  Carpet flooring is typical at all other living areas.  Typical drywall, wall board sheet rock is on all of the interior units walls and ceilings.   Interior doors consists of hallow-core wood with wood faces and are hung in painted wood frames.  Wood sliding closet doors are provided at the unit closets.</t>
  </si>
  <si>
    <t>Typical floor covering consists of vinyl composition tile or sheet vinyl flooring at the kitchens and bathrooms.  Carpet flooring is typical at all other living areas.  Typical popcorn walls is on all of the interior units walls and ceilings.   Interior doors consists of hallow-core wood with wood faces and are hung in painted wood frames.  Wood sliding closet doors are provided at the unit closets.</t>
  </si>
  <si>
    <t>Floors, Walls, Ceilings, Doors:</t>
  </si>
  <si>
    <t xml:space="preserve">Each unit includes a gas-fired range with vented hood and refrigerator.  </t>
  </si>
  <si>
    <t xml:space="preserve">Each unit includes an electric range with vented hood and refrigerator.  </t>
  </si>
  <si>
    <t xml:space="preserve">Each unit includes an electric range with vented hood and refrigerator and dishwasher.  </t>
  </si>
  <si>
    <t>Please select the appropriate description of the Floors, Walls, Ceilings, Doors:</t>
  </si>
  <si>
    <t>Cabinets &amp; Countertops:</t>
  </si>
  <si>
    <t>Please select the appropriate description of the Cabinets &amp; Countertops:</t>
  </si>
  <si>
    <t>Bathrooms &amp; Plumbing Fixtures:</t>
  </si>
  <si>
    <t xml:space="preserve">The units consist of wood frame with solid wood door and drawer fronts.  The countertops are plastic laminate with stainless sinks with a single lever faucet.  </t>
  </si>
  <si>
    <t>Please select the appropriate description of the Bathrooms &amp; Plumbing Fixtures:</t>
  </si>
  <si>
    <t>Water Heater:</t>
  </si>
  <si>
    <t>Unit hot water is provided by 40 gallon individual low boy electric hot water heaters.</t>
  </si>
  <si>
    <t>Unit hot water is provided by 40 gallon individual gas-fired hot water heaters.</t>
  </si>
  <si>
    <t>Please select the appropriate description of the Water Heater:</t>
  </si>
  <si>
    <t>Elevators:</t>
  </si>
  <si>
    <t>Electric</t>
  </si>
  <si>
    <t>Hydraulic</t>
  </si>
  <si>
    <t>Cable</t>
  </si>
  <si>
    <t>Please select the appropriate description of the Elevators:</t>
  </si>
  <si>
    <t>Overall Property Condition</t>
  </si>
  <si>
    <r>
      <rPr>
        <b/>
        <sz val="10"/>
        <color rgb="FF0000FF"/>
        <rFont val="Arial"/>
        <family val="2"/>
      </rPr>
      <t>Above Average</t>
    </r>
    <r>
      <rPr>
        <sz val="10"/>
        <color rgb="FF0000FF"/>
        <rFont val="Arial"/>
        <family val="2"/>
      </rPr>
      <t xml:space="preserve"> - The Property is fully functional, well maintained, exhibits minimal wear and tear and no deferred maintenance or life safety/code issues.  Any identified
                            repairs are due to recent events (e.g. a wind storm or burst pipe) or are very limited in scope (routine maintenance).  Low reserves are required.</t>
    </r>
  </si>
  <si>
    <r>
      <rPr>
        <b/>
        <sz val="10"/>
        <color rgb="FF0000FF"/>
        <rFont val="Arial"/>
        <family val="2"/>
      </rPr>
      <t>Average</t>
    </r>
    <r>
      <rPr>
        <sz val="10"/>
        <color rgb="FF0000FF"/>
        <rFont val="Arial"/>
        <family val="2"/>
      </rPr>
      <t xml:space="preserve"> - The Property is fully functional and generally well maintained.  It may exhibit customary wear and tear based on age and may have minimal deferred maintenance. 
               Any life safety / code issues can be readily correct as part of the operating budget and are isolated in nature.  Moderate reserves are required.</t>
    </r>
  </si>
  <si>
    <r>
      <rPr>
        <b/>
        <sz val="10"/>
        <color rgb="FF0000FF"/>
        <rFont val="Arial"/>
        <family val="2"/>
      </rPr>
      <t>Below Average</t>
    </r>
    <r>
      <rPr>
        <sz val="10"/>
        <color rgb="FF0000FF"/>
        <rFont val="Arial"/>
        <family val="2"/>
      </rPr>
      <t xml:space="preserve"> - The Property exhibits pervasive wear and tear, some limits in functionality and deferred maintenance issues.  Life safety / code issues are significant and/or
                           numerous and involve substantial cost.  High reserves are required.</t>
    </r>
  </si>
  <si>
    <r>
      <rPr>
        <b/>
        <sz val="10"/>
        <color rgb="FF0000FF"/>
        <rFont val="Arial"/>
        <family val="2"/>
      </rPr>
      <t>Inferior</t>
    </r>
    <r>
      <rPr>
        <sz val="10"/>
        <color rgb="FF0000FF"/>
        <rFont val="Arial"/>
        <family val="2"/>
      </rPr>
      <t xml:space="preserve"> - The Property exhibits inferior/deteriorating conditions and some limits in functionality.  Deferred maintenance is pervasive and will be costly to cure.  Multiple life
               safety/code issues are identified and involve significant cost.  Extensive repairs are required.</t>
    </r>
  </si>
  <si>
    <t>Overall Property Condition (Highlight one)</t>
  </si>
  <si>
    <t xml:space="preserve">Occupancy </t>
  </si>
  <si>
    <t>COMPONENT INDEX</t>
  </si>
  <si>
    <t>Input whether the property has either electric or gas (or both), individual or master-metered, or if there are any site drainage or storm-water runoff ponds.</t>
  </si>
  <si>
    <t>Enter the description and material of the sidewalks and curbing.</t>
  </si>
  <si>
    <t>Describe the amount and size of the bushes / trees on site (small, medium &amp; large) and if the property contains irrigation system.</t>
  </si>
  <si>
    <t>Describe the material of the parking lot (# of spaces, ADA spaces, garage spaces, and carports).</t>
  </si>
  <si>
    <t>Describe the material of the fencing around the property including fencing that might be around unit's patios.</t>
  </si>
  <si>
    <t>Describe the location of the mail facilities (located near the office; all clustered together or on individual units)</t>
  </si>
  <si>
    <t>Describe the lighting on the property including along the parking lots, sidewalks &amp; sides of the buildings.</t>
  </si>
  <si>
    <t>Describe the playgrounds, basketball courts, pools, picnic areas and any other common area outside.</t>
  </si>
  <si>
    <t>Describe the type of structure.</t>
  </si>
  <si>
    <t>Select the roofing material and whether the roof is pitched or flat.</t>
  </si>
  <si>
    <t>Describe the gutters, soffits and fascia that exist on the roof edges.</t>
  </si>
  <si>
    <t>Describe the material of the windows (vinyl, metal, aluminum and the description of how they are hung (single hung, double hung, sliders, single pane etc.)</t>
  </si>
  <si>
    <t>Add the material (wood, steel or composite) and type of door (single hinge or double hinge).  Note if there are any screen doors in front of the main door.</t>
  </si>
  <si>
    <t>Include the material of the exterior of the building (vinyl, wood (T-111 - plywood), brick, stucco etc.) including any window shutters and other materials along the building.</t>
  </si>
  <si>
    <t>Describe the location of the lights (entrance or patio, both) and where they are located on either the building or in the ground.</t>
  </si>
  <si>
    <t>Describe the common carpet in the office, laundry room, community center, common hallways etc. and the type of flooring (vinyl, laminate, carpet etc.)</t>
  </si>
  <si>
    <t xml:space="preserve">Describe if there is heating and cooler in each of the individual units.  Describe each component as either central AC, AC hung on wall or window.  Heat that is forced air heating either gas, electric or propane with a furnace.   </t>
  </si>
  <si>
    <t>Include the type of piping that is found under the kitchen sink &amp; bathroom sink (PVC, Cost Iron, Steel).  Also include the piping found near the water heaters (copper or aluminum).</t>
  </si>
  <si>
    <t>Include the amps per unit that can be found on the panels in each unit.  Include if there is either copper or aluminum wiring by inquiring with property managers.  Indicate if GFCI outlets are near the sinks of the bathroom and kitchen.</t>
  </si>
  <si>
    <t>Include details of the materials of the floors, walls, ceiling and door in the interior of the units.  Materials include wood floors, ceramic tile, vinyl tile, laminate floor.  Also dry wall, plaster, popcorn walls. In addition, hallow-core wood doors.</t>
  </si>
  <si>
    <t>Refrigerators, Ranges, Range Hoods, Dishwasher:</t>
  </si>
  <si>
    <t xml:space="preserve">Include appliances that are built into the unit including, but not limited to refrigerator, dishwasher, oven (electric or gas), range hoods. </t>
  </si>
  <si>
    <t>Include material of the cabinet (wood with or without frame around the door), and countertop (laminate, granite, concrete etc.)</t>
  </si>
  <si>
    <t>Include the bathroom fixtures including bathtub, showers, toilet, vanities etc. and the materials of the cabinets and countertops in the bathroom.</t>
  </si>
  <si>
    <t>The units consist of bathroom vanities that are wood frame with solid wood door and drawer fronts including a countertop that is plastic laminate.  Bathroom consists of bathtubs with showers in the ADA accessible units and toilets with toilet seats covering.</t>
  </si>
  <si>
    <t>Analyze if the water heaters are for each individual units and the type of piping (copper or aluminum).</t>
  </si>
  <si>
    <t>12</t>
  </si>
  <si>
    <t>Roofing (clay shingles)</t>
  </si>
  <si>
    <t>Roofing (asphalt shingles)</t>
  </si>
  <si>
    <t>Inflation Factor</t>
  </si>
  <si>
    <t>1.  This includes minor landscaping and lighting.  For significant additional cost will be added.</t>
  </si>
  <si>
    <t xml:space="preserve">Background:
We have been tasked to assist the Rural Housing Service of USDA (United Stated Department of Agriculture) in conducting a national study across its multifamily programs to assess the current condition and future capital needs of all properties within our portfolio.  Around 400 properties stretching across 48 states and Puerto Rico have been selected out of their total portfolio of 15,000 units. 
On-Site:
When arriving on site, you will be meeting with the area specialist from USDA as well as the site facilitator (either property manager or property owner).  An email with everyone's contact will be sent a few days prior to inspection in case their is any problems while on site.  If there is any scheduling conflict or questions regarding your site inspection, please contact Ross Friedman at 212.372.1609 (work) or 908.285.7000 (cell).  If there are any questions with directions or needing to contact anyone on-site, please reach out directly to your on-site contact.  
Recommendation: Please google your address (either using the property name or actual address) prior to your inspection to avoid not being able to find the property.  Please arrive 15 minutes early to the site inspection to move along the process. 
Tasks:
    1.)  Per our contract, we need to inspect 5-10% of the properties on-site; looking at both common area space   
         (community rooms, laundry rooms, playgrounds etc.), as well as interior units.  We should be looking at each   
          type of unit (1br, 2 br, 3 br, etc.) as well as vacant units (if applicable) and all handicap accessible units.  The   
          units to be inspected are chosen by the property managers or area specialists.
    2.)  From the photo list included in this document, please take photos via camera or phone of all of the items on
           the list.
          For interior items (such as outlets, water heaters, stoves etc.); please take pictures from each unit inspected.
         Recommendation: It is the easiest to take a picture of the unit # prior to entering the unit so we know 
          which unit the pictures are from.  
    3.)  Please fill out Assessment Pages 1-7 filling out each section per property visited. 
    4.)  Please fill out the 20-year assessment table. 
</t>
  </si>
  <si>
    <t xml:space="preserve">            Indicate if any of the high-risk factors from Chapter 16 of the Freddie Mac Multifamily Seller /    
            Servicer Guide were identified at the property?</t>
  </si>
  <si>
    <t xml:space="preserve">            Buildings constructed with direct contact to adjacent buildings, including buildings that are part of the property.</t>
  </si>
  <si>
    <t>The Property is new or maintained in like new condition with proactive maintenance practices, thus exhibiting no deferred maintenance or life safety/code issues.</t>
  </si>
  <si>
    <t xml:space="preserve">       Were inquiries made of knowledgeable staff regarding past or current wood-damaging insects (WDI) issues?</t>
  </si>
  <si>
    <t xml:space="preserve">             Are fireplaces located in the units?</t>
  </si>
  <si>
    <t>Please select the appropriate description of the Refrigerators, Ranges, Range Hoods, Dishwasher:</t>
  </si>
  <si>
    <t>Describe Living Unit Walls (Drywall, Brick etc.), Ceilings (High or Low Textured Ceiling) and Flooring (Carpet, Vinyl Flooring, Tile, etc.):</t>
  </si>
  <si>
    <t>Describe foundations (i.e. slab-on-grade, pier and beam, tuck under parking, etc.)</t>
  </si>
  <si>
    <t xml:space="preserve">Common Area Building </t>
  </si>
  <si>
    <t>AL</t>
  </si>
  <si>
    <t>AK</t>
  </si>
  <si>
    <t>AZ</t>
  </si>
  <si>
    <t>Abbreviation</t>
  </si>
  <si>
    <t>Alabama</t>
  </si>
  <si>
    <t>Montana</t>
  </si>
  <si>
    <t>MT</t>
  </si>
  <si>
    <t>Alaska</t>
  </si>
  <si>
    <t>Nebraska</t>
  </si>
  <si>
    <t>NE</t>
  </si>
  <si>
    <t>Arizona</t>
  </si>
  <si>
    <t>Nevada</t>
  </si>
  <si>
    <t>NV</t>
  </si>
  <si>
    <t>Arkansas</t>
  </si>
  <si>
    <t>AR</t>
  </si>
  <si>
    <t>New Hampshire</t>
  </si>
  <si>
    <t>NH</t>
  </si>
  <si>
    <t>California</t>
  </si>
  <si>
    <t>CA</t>
  </si>
  <si>
    <t>New Jersey</t>
  </si>
  <si>
    <t>NJ</t>
  </si>
  <si>
    <t>Colorado</t>
  </si>
  <si>
    <t>CO</t>
  </si>
  <si>
    <t>New Mexico</t>
  </si>
  <si>
    <t>NM</t>
  </si>
  <si>
    <t>Connecticut</t>
  </si>
  <si>
    <t>CT</t>
  </si>
  <si>
    <t>New York</t>
  </si>
  <si>
    <t>NY</t>
  </si>
  <si>
    <t>Delaware</t>
  </si>
  <si>
    <t>DE</t>
  </si>
  <si>
    <t>North Carolina</t>
  </si>
  <si>
    <t>NC</t>
  </si>
  <si>
    <t>Florida</t>
  </si>
  <si>
    <t>FL</t>
  </si>
  <si>
    <t>North Dakota</t>
  </si>
  <si>
    <t>ND</t>
  </si>
  <si>
    <t>Georgia</t>
  </si>
  <si>
    <t>GA</t>
  </si>
  <si>
    <t>Ohio</t>
  </si>
  <si>
    <t>OH</t>
  </si>
  <si>
    <t>Hawaii</t>
  </si>
  <si>
    <t>HI</t>
  </si>
  <si>
    <t>Oklahoma</t>
  </si>
  <si>
    <t>OK</t>
  </si>
  <si>
    <t>Idaho</t>
  </si>
  <si>
    <t>ID</t>
  </si>
  <si>
    <t>Oregon</t>
  </si>
  <si>
    <t>OR</t>
  </si>
  <si>
    <t>Illinois</t>
  </si>
  <si>
    <t>IL</t>
  </si>
  <si>
    <t>Pennsylvania</t>
  </si>
  <si>
    <t>PA</t>
  </si>
  <si>
    <t>Indiana</t>
  </si>
  <si>
    <t>IN</t>
  </si>
  <si>
    <t>Rhode Island</t>
  </si>
  <si>
    <t>RI</t>
  </si>
  <si>
    <t>Iowa</t>
  </si>
  <si>
    <t>IA</t>
  </si>
  <si>
    <t>South Carolina</t>
  </si>
  <si>
    <t>SC</t>
  </si>
  <si>
    <t>Kansas</t>
  </si>
  <si>
    <t>KS</t>
  </si>
  <si>
    <t>South Dakota</t>
  </si>
  <si>
    <t>SD</t>
  </si>
  <si>
    <t>Kentucky</t>
  </si>
  <si>
    <t>KY</t>
  </si>
  <si>
    <t>Tennessee</t>
  </si>
  <si>
    <t>TN</t>
  </si>
  <si>
    <t>Louisiana</t>
  </si>
  <si>
    <t>LA</t>
  </si>
  <si>
    <t>Texas</t>
  </si>
  <si>
    <t>TX</t>
  </si>
  <si>
    <t>Maine</t>
  </si>
  <si>
    <t>ME</t>
  </si>
  <si>
    <t>Utah</t>
  </si>
  <si>
    <t>UT</t>
  </si>
  <si>
    <t>Maryland</t>
  </si>
  <si>
    <t>MD</t>
  </si>
  <si>
    <t>Vermont</t>
  </si>
  <si>
    <t>VT</t>
  </si>
  <si>
    <t>Massachusetts</t>
  </si>
  <si>
    <t>MA</t>
  </si>
  <si>
    <t>Virginia</t>
  </si>
  <si>
    <t>VA</t>
  </si>
  <si>
    <t>Michigan</t>
  </si>
  <si>
    <t>MI</t>
  </si>
  <si>
    <t>Washington</t>
  </si>
  <si>
    <t>WA</t>
  </si>
  <si>
    <t>Minnesota</t>
  </si>
  <si>
    <t>MN</t>
  </si>
  <si>
    <t>West Virginia</t>
  </si>
  <si>
    <t>WV</t>
  </si>
  <si>
    <t>Mississippi</t>
  </si>
  <si>
    <t>MS</t>
  </si>
  <si>
    <t>Wisconsin</t>
  </si>
  <si>
    <t>WI</t>
  </si>
  <si>
    <t>Missouri</t>
  </si>
  <si>
    <t>MO</t>
  </si>
  <si>
    <t>Wyoming</t>
  </si>
  <si>
    <t>WY</t>
  </si>
  <si>
    <t xml:space="preserve">MVS - Local </t>
  </si>
  <si>
    <t>Poor</t>
  </si>
  <si>
    <t xml:space="preserve">            Cabinet hardware accessible.</t>
  </si>
  <si>
    <t xml:space="preserve">            Separated switch for range hood / light within reach range.</t>
  </si>
  <si>
    <t xml:space="preserve">            If common kitchen provided, accessible route into, sink accessible:  34" or less high, open beneath, lever faucets &amp; pipes covered.</t>
  </si>
  <si>
    <t>Balcony</t>
  </si>
  <si>
    <t>Pools</t>
  </si>
  <si>
    <r>
      <rPr>
        <b/>
        <sz val="10"/>
        <color rgb="FF0000FF"/>
        <rFont val="Arial"/>
        <family val="2"/>
      </rPr>
      <t>Excellent</t>
    </r>
    <r>
      <rPr>
        <sz val="10"/>
        <color rgb="FF0000FF"/>
        <rFont val="Arial"/>
        <family val="2"/>
      </rPr>
      <t xml:space="preserve"> - The Property is new or maintained in like new condition with proactive maintenance practices, thus exhibiting no deferred maintenance or life safety/code issues.</t>
    </r>
  </si>
  <si>
    <t>Miscellaneous</t>
  </si>
  <si>
    <t>VCT / Vinyl</t>
  </si>
  <si>
    <t>State Cost Multiplier</t>
  </si>
  <si>
    <r>
      <t>Parking / Paving - re-surfacing</t>
    </r>
    <r>
      <rPr>
        <vertAlign val="superscript"/>
        <sz val="14"/>
        <rFont val="Arial"/>
        <family val="2"/>
      </rPr>
      <t>1</t>
    </r>
  </si>
  <si>
    <r>
      <t>Parking / Paving - re-striping</t>
    </r>
    <r>
      <rPr>
        <vertAlign val="superscript"/>
        <sz val="14"/>
        <rFont val="Arial"/>
        <family val="2"/>
      </rPr>
      <t>1</t>
    </r>
  </si>
  <si>
    <t>Landscape areas that have minimum number of 1 to 5 gallon shrubs, small trees and ground cover plants proportioned for a light visual effect.</t>
  </si>
  <si>
    <t>Landscape areas that have average number of 3 to 5 gallon shrubs, small to large trees, closer spacing of small ground-cover plants.</t>
  </si>
  <si>
    <t>Landscape areas that have high visual content of 5 to 15 gallon shrubs, a greater proportion of large trees, closely spaced ground cover with top dressing.</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</si>
</sst>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0_);\(&quot;$&quot;#,##0\)"/>
    <numFmt numFmtId="165" formatCode="&quot;$&quot;#,##0_);[Red]\(&quot;$&quot;#,##0\)"/>
    <numFmt numFmtId="166" formatCode="&quot;$&quot;#,##0.00_);\(&quot;$&quot;#,##0.00\)"/>
    <numFmt numFmtId="167" formatCode="_(* #,##0.00_);_(* \(#,##0.00\);_(* &quot;-&quot;??_);_(@_)"/>
    <numFmt numFmtId="168" formatCode="[$$-409]#,##0.00"/>
    <numFmt numFmtId="169" formatCode="0.0"/>
    <numFmt numFmtId="170" formatCode="[$$-409]#,##0"/>
    <numFmt numFmtId="171" formatCode="&quot;$&quot;#,##0"/>
    <numFmt numFmtId="172" formatCode="[$-409]mmmm\ d\,\ yyyy;@"/>
  </numFmts>
  <fonts count="48" x14ac:knownFonts="1">
    <font>
      <sz val="10"/>
      <name val="Arial"/>
    </font>
    <font>
      <sz val="11"/>
      <color theme="1"/>
      <name val="Calibri"/>
      <family val="2"/>
      <scheme val="minor"/>
    </font>
    <font>
      <sz val="11"/>
      <color theme="1"/>
      <name val="Calibri"/>
      <family val="2"/>
      <scheme val="minor"/>
    </font>
    <font>
      <b/>
      <sz val="10"/>
      <name val="Arial"/>
      <family val="2"/>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color theme="1"/>
      <name val="Arial"/>
      <family val="2"/>
    </font>
    <font>
      <b/>
      <sz val="10"/>
      <color theme="1"/>
      <name val="Arial"/>
      <family val="2"/>
    </font>
    <font>
      <b/>
      <sz val="10"/>
      <color theme="0"/>
      <name val="Arial"/>
      <family val="2"/>
    </font>
    <font>
      <b/>
      <sz val="12"/>
      <color theme="1"/>
      <name val="Arial"/>
      <family val="2"/>
    </font>
    <font>
      <b/>
      <sz val="12"/>
      <name val="Arial"/>
      <family val="2"/>
    </font>
    <font>
      <sz val="10"/>
      <color rgb="FF0000FF"/>
      <name val="Arial"/>
      <family val="2"/>
    </font>
    <font>
      <sz val="10"/>
      <color theme="0"/>
      <name val="Arial"/>
      <family val="2"/>
    </font>
    <font>
      <b/>
      <sz val="16"/>
      <name val="Arial"/>
      <family val="2"/>
    </font>
    <font>
      <sz val="12"/>
      <name val="Arial"/>
      <family val="2"/>
    </font>
    <font>
      <sz val="16"/>
      <name val="Arial"/>
      <family val="2"/>
    </font>
    <font>
      <b/>
      <u/>
      <sz val="16"/>
      <name val="Arial"/>
      <family val="2"/>
    </font>
    <font>
      <b/>
      <sz val="24"/>
      <name val="Arial"/>
      <family val="2"/>
    </font>
    <font>
      <sz val="24"/>
      <name val="Arial"/>
      <family val="2"/>
    </font>
    <font>
      <sz val="14"/>
      <color indexed="10"/>
      <name val="Arial"/>
      <family val="2"/>
    </font>
    <font>
      <sz val="14"/>
      <name val="Arial"/>
      <family val="2"/>
    </font>
    <font>
      <b/>
      <sz val="14"/>
      <name val="Arial"/>
      <family val="2"/>
    </font>
    <font>
      <b/>
      <sz val="12"/>
      <color indexed="10"/>
      <name val="Arial"/>
      <family val="2"/>
    </font>
    <font>
      <b/>
      <i/>
      <sz val="18"/>
      <name val="Arial"/>
      <family val="2"/>
    </font>
    <font>
      <sz val="10"/>
      <name val="Arial"/>
      <family val="2"/>
    </font>
    <font>
      <i/>
      <sz val="18"/>
      <name val="Arial"/>
      <family val="2"/>
    </font>
    <font>
      <sz val="18"/>
      <name val="Arial"/>
      <family val="2"/>
    </font>
    <font>
      <sz val="14"/>
      <color indexed="12"/>
      <name val="Arial"/>
      <family val="2"/>
    </font>
    <font>
      <b/>
      <sz val="10"/>
      <color rgb="FF0000FF"/>
      <name val="Arial"/>
      <family val="2"/>
    </font>
    <font>
      <sz val="11"/>
      <color rgb="FF000000"/>
      <name val="Arial"/>
      <family val="2"/>
    </font>
    <font>
      <b/>
      <sz val="11"/>
      <name val="Arial"/>
      <family val="2"/>
    </font>
    <font>
      <vertAlign val="superscript"/>
      <sz val="14"/>
      <name val="Arial"/>
      <family val="2"/>
    </font>
  </fonts>
  <fills count="3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65"/>
        <bgColor indexed="64"/>
      </patternFill>
    </fill>
    <fill>
      <patternFill patternType="solid">
        <fgColor theme="0"/>
        <bgColor indexed="64"/>
      </patternFill>
    </fill>
    <fill>
      <patternFill patternType="solid">
        <fgColor theme="0" tint="-0.249977111117893"/>
        <bgColor indexed="64"/>
      </patternFill>
    </fill>
    <fill>
      <patternFill patternType="solid">
        <fgColor theme="4" tint="-0.499984740745262"/>
        <bgColor indexed="64"/>
      </patternFill>
    </fill>
    <fill>
      <patternFill patternType="solid">
        <fgColor theme="4"/>
        <bgColor indexed="64"/>
      </patternFill>
    </fill>
    <fill>
      <patternFill patternType="solid">
        <fgColor theme="4" tint="0.79998168889431442"/>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rgb="FFFFFF00"/>
        <bgColor indexed="64"/>
      </patternFill>
    </fill>
    <fill>
      <patternFill patternType="solid">
        <fgColor theme="6" tint="0.39997558519241921"/>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2" tint="-0.249977111117893"/>
        <bgColor indexed="64"/>
      </patternFill>
    </fill>
  </fills>
  <borders count="5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medium">
        <color auto="1"/>
      </bottom>
      <diagonal/>
    </border>
    <border>
      <left/>
      <right/>
      <top/>
      <bottom style="thin">
        <color theme="9"/>
      </bottom>
      <diagonal/>
    </border>
    <border>
      <left style="thin">
        <color theme="9"/>
      </left>
      <right/>
      <top style="thin">
        <color theme="9"/>
      </top>
      <bottom style="thin">
        <color theme="9"/>
      </bottom>
      <diagonal/>
    </border>
    <border>
      <left/>
      <right style="thin">
        <color theme="9"/>
      </right>
      <top style="thin">
        <color theme="9"/>
      </top>
      <bottom style="thin">
        <color theme="9"/>
      </bottom>
      <diagonal/>
    </border>
    <border>
      <left style="thin">
        <color theme="9"/>
      </left>
      <right style="thin">
        <color theme="9"/>
      </right>
      <top style="thin">
        <color theme="9"/>
      </top>
      <bottom style="thin">
        <color theme="9"/>
      </bottom>
      <diagonal/>
    </border>
    <border>
      <left/>
      <right/>
      <top style="thin">
        <color theme="9"/>
      </top>
      <bottom style="thin">
        <color theme="9"/>
      </bottom>
      <diagonal/>
    </border>
    <border>
      <left style="thin">
        <color theme="9"/>
      </left>
      <right/>
      <top/>
      <bottom style="thin">
        <color theme="9"/>
      </bottom>
      <diagonal/>
    </border>
    <border>
      <left/>
      <right/>
      <top style="medium">
        <color auto="1"/>
      </top>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medium">
        <color auto="1"/>
      </left>
      <right/>
      <top/>
      <bottom/>
      <diagonal/>
    </border>
    <border>
      <left/>
      <right style="medium">
        <color auto="1"/>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theme="9"/>
      </left>
      <right style="thin">
        <color theme="9"/>
      </right>
      <top style="thin">
        <color theme="9"/>
      </top>
      <bottom/>
      <diagonal/>
    </border>
    <border>
      <left style="thin">
        <color theme="9"/>
      </left>
      <right style="thin">
        <color theme="9"/>
      </right>
      <top/>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
      <left/>
      <right style="medium">
        <color auto="1"/>
      </right>
      <top style="medium">
        <color auto="1"/>
      </top>
      <bottom style="medium">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top style="medium">
        <color auto="1"/>
      </top>
      <bottom style="thin">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medium">
        <color auto="1"/>
      </left>
      <right style="thin">
        <color auto="1"/>
      </right>
      <top/>
      <bottom style="thin">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thin">
        <color rgb="FF000000"/>
      </left>
      <right style="thin">
        <color rgb="FF000000"/>
      </right>
      <top style="thin">
        <color rgb="FF000000"/>
      </top>
      <bottom/>
      <diagonal/>
    </border>
  </borders>
  <cellStyleXfs count="48">
    <xf numFmtId="0" fontId="0" fillId="0" borderId="0" applyProtection="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6" fillId="12"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9" borderId="0" applyNumberFormat="0" applyBorder="0" applyAlignment="0" applyProtection="0"/>
    <xf numFmtId="0" fontId="7" fillId="3" borderId="0" applyNumberFormat="0" applyBorder="0" applyAlignment="0" applyProtection="0"/>
    <xf numFmtId="0" fontId="8" fillId="20" borderId="1" applyNumberFormat="0" applyAlignment="0" applyProtection="0"/>
    <xf numFmtId="0" fontId="9" fillId="21" borderId="2" applyNumberFormat="0" applyAlignment="0" applyProtection="0"/>
    <xf numFmtId="0" fontId="10" fillId="0" borderId="0" applyNumberFormat="0" applyFill="0" applyBorder="0" applyAlignment="0" applyProtection="0"/>
    <xf numFmtId="0" fontId="11" fillId="4"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5" fillId="7" borderId="1" applyNumberFormat="0" applyAlignment="0" applyProtection="0"/>
    <xf numFmtId="0" fontId="16" fillId="0" borderId="6" applyNumberFormat="0" applyFill="0" applyAlignment="0" applyProtection="0"/>
    <xf numFmtId="0" fontId="17" fillId="22" borderId="0" applyNumberFormat="0" applyBorder="0" applyAlignment="0" applyProtection="0"/>
    <xf numFmtId="0" fontId="4" fillId="0" borderId="0"/>
    <xf numFmtId="0" fontId="5" fillId="23" borderId="7" applyNumberFormat="0" applyFont="0" applyAlignment="0" applyProtection="0"/>
    <xf numFmtId="0" fontId="18" fillId="20" borderId="8" applyNumberForma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xf numFmtId="0" fontId="2" fillId="0" borderId="0"/>
    <xf numFmtId="9" fontId="40" fillId="0" borderId="0" applyFont="0" applyFill="0" applyBorder="0" applyAlignment="0" applyProtection="0"/>
    <xf numFmtId="167" fontId="4" fillId="0" borderId="0" applyFont="0" applyFill="0" applyBorder="0" applyAlignment="0" applyProtection="0"/>
    <xf numFmtId="0" fontId="4" fillId="0" borderId="0" applyProtection="0"/>
    <xf numFmtId="0" fontId="1" fillId="0" borderId="0"/>
  </cellStyleXfs>
  <cellXfs count="455">
    <xf numFmtId="0" fontId="0" fillId="0" borderId="0" xfId="0"/>
    <xf numFmtId="0" fontId="0" fillId="24" borderId="0" xfId="0" applyFill="1"/>
    <xf numFmtId="49" fontId="3" fillId="0" borderId="0" xfId="37" applyNumberFormat="1" applyFont="1"/>
    <xf numFmtId="49" fontId="4" fillId="0" borderId="0" xfId="37" applyNumberFormat="1"/>
    <xf numFmtId="0" fontId="3" fillId="0" borderId="0" xfId="0" applyFont="1"/>
    <xf numFmtId="0" fontId="22" fillId="25" borderId="0" xfId="43" applyFont="1" applyFill="1" applyBorder="1"/>
    <xf numFmtId="0" fontId="23" fillId="25" borderId="0" xfId="43" applyFont="1" applyFill="1" applyBorder="1"/>
    <xf numFmtId="0" fontId="22" fillId="26" borderId="0" xfId="43" applyFont="1" applyFill="1" applyBorder="1"/>
    <xf numFmtId="0" fontId="23" fillId="25" borderId="0" xfId="43" applyFont="1" applyFill="1" applyBorder="1" applyAlignment="1">
      <alignment horizontal="right"/>
    </xf>
    <xf numFmtId="0" fontId="23" fillId="26" borderId="0" xfId="43" applyFont="1" applyFill="1" applyBorder="1"/>
    <xf numFmtId="0" fontId="2" fillId="0" borderId="0" xfId="43" applyBorder="1"/>
    <xf numFmtId="0" fontId="22" fillId="26" borderId="0" xfId="43" applyFont="1" applyFill="1"/>
    <xf numFmtId="0" fontId="22" fillId="25" borderId="0" xfId="43" applyFont="1" applyFill="1" applyBorder="1" applyAlignment="1"/>
    <xf numFmtId="0" fontId="22" fillId="25" borderId="14" xfId="43" applyFont="1" applyFill="1" applyBorder="1" applyAlignment="1">
      <alignment horizontal="center" vertical="center"/>
    </xf>
    <xf numFmtId="0" fontId="22" fillId="25" borderId="14" xfId="43" applyFont="1" applyFill="1" applyBorder="1" applyAlignment="1">
      <alignment horizontal="center" vertical="center" wrapText="1"/>
    </xf>
    <xf numFmtId="0" fontId="22" fillId="25" borderId="12" xfId="43" applyFont="1" applyFill="1" applyBorder="1" applyAlignment="1">
      <alignment horizontal="center" vertical="center" wrapText="1"/>
    </xf>
    <xf numFmtId="0" fontId="22" fillId="25" borderId="12" xfId="43" applyFont="1" applyFill="1" applyBorder="1" applyAlignment="1">
      <alignment horizontal="center" vertical="center"/>
    </xf>
    <xf numFmtId="0" fontId="27" fillId="29" borderId="12" xfId="43" applyFont="1" applyFill="1" applyBorder="1" applyAlignment="1">
      <alignment horizontal="center" vertical="center" wrapText="1"/>
    </xf>
    <xf numFmtId="0" fontId="22" fillId="25" borderId="12" xfId="43" applyFont="1" applyFill="1" applyBorder="1" applyAlignment="1">
      <alignment horizontal="center"/>
    </xf>
    <xf numFmtId="0" fontId="22" fillId="29" borderId="12" xfId="43" applyFont="1" applyFill="1" applyBorder="1" applyAlignment="1">
      <alignment horizontal="center" vertical="center"/>
    </xf>
    <xf numFmtId="0" fontId="27" fillId="25" borderId="0" xfId="43" applyFont="1" applyFill="1" applyBorder="1" applyAlignment="1">
      <alignment horizontal="center" vertical="center" wrapText="1"/>
    </xf>
    <xf numFmtId="0" fontId="22" fillId="25" borderId="0" xfId="43" applyFont="1" applyFill="1"/>
    <xf numFmtId="0" fontId="22" fillId="25" borderId="0" xfId="43" applyFont="1" applyFill="1" applyBorder="1" applyAlignment="1">
      <alignment vertical="center" wrapText="1"/>
    </xf>
    <xf numFmtId="0" fontId="22" fillId="25" borderId="0" xfId="43" applyFont="1" applyFill="1" applyBorder="1" applyAlignment="1">
      <alignment horizontal="center" vertical="center"/>
    </xf>
    <xf numFmtId="0" fontId="27" fillId="25" borderId="0" xfId="43" applyFont="1" applyFill="1" applyBorder="1" applyAlignment="1">
      <alignment vertical="center" wrapText="1"/>
    </xf>
    <xf numFmtId="0" fontId="28" fillId="25" borderId="0" xfId="43" applyFont="1" applyFill="1" applyBorder="1" applyAlignment="1">
      <alignment horizontal="center" vertical="center" wrapText="1"/>
    </xf>
    <xf numFmtId="0" fontId="28" fillId="25" borderId="0" xfId="43" applyFont="1" applyFill="1" applyBorder="1" applyAlignment="1">
      <alignment horizontal="center" vertical="center"/>
    </xf>
    <xf numFmtId="0" fontId="22" fillId="25" borderId="19" xfId="43" applyFont="1" applyFill="1" applyBorder="1" applyAlignment="1">
      <alignment horizontal="center" vertical="center"/>
    </xf>
    <xf numFmtId="0" fontId="22" fillId="25" borderId="20" xfId="43" applyFont="1" applyFill="1" applyBorder="1" applyAlignment="1">
      <alignment horizontal="center" vertical="center"/>
    </xf>
    <xf numFmtId="0" fontId="22" fillId="25" borderId="18" xfId="43" applyFont="1" applyFill="1" applyBorder="1" applyAlignment="1">
      <alignment horizontal="center" vertical="center"/>
    </xf>
    <xf numFmtId="0" fontId="36" fillId="31" borderId="24" xfId="37" applyFont="1" applyFill="1" applyBorder="1" applyAlignment="1">
      <alignment horizontal="center"/>
    </xf>
    <xf numFmtId="164" fontId="36" fillId="31" borderId="24" xfId="37" applyNumberFormat="1" applyFont="1" applyFill="1" applyBorder="1" applyAlignment="1">
      <alignment horizontal="center"/>
    </xf>
    <xf numFmtId="3" fontId="36" fillId="31" borderId="24" xfId="37" applyNumberFormat="1" applyFont="1" applyFill="1" applyBorder="1" applyAlignment="1">
      <alignment horizontal="center"/>
    </xf>
    <xf numFmtId="0" fontId="29" fillId="25" borderId="0" xfId="37" applyFont="1" applyFill="1" applyBorder="1" applyAlignment="1">
      <alignment horizontal="left"/>
    </xf>
    <xf numFmtId="0" fontId="30" fillId="25" borderId="0" xfId="37" applyFont="1" applyFill="1" applyBorder="1" applyAlignment="1">
      <alignment horizontal="left"/>
    </xf>
    <xf numFmtId="0" fontId="4" fillId="25" borderId="0" xfId="37" applyFont="1" applyFill="1" applyBorder="1" applyAlignment="1">
      <alignment horizontal="left"/>
    </xf>
    <xf numFmtId="14" fontId="4" fillId="25" borderId="0" xfId="37" applyNumberFormat="1" applyFont="1" applyFill="1" applyBorder="1" applyAlignment="1">
      <alignment horizontal="left"/>
    </xf>
    <xf numFmtId="0" fontId="29" fillId="25" borderId="0" xfId="37" applyFont="1" applyFill="1" applyBorder="1"/>
    <xf numFmtId="0" fontId="4" fillId="25" borderId="0" xfId="37" applyFill="1"/>
    <xf numFmtId="14" fontId="29" fillId="25" borderId="0" xfId="37" applyNumberFormat="1" applyFont="1" applyFill="1" applyBorder="1" applyAlignment="1">
      <alignment horizontal="right"/>
    </xf>
    <xf numFmtId="14" fontId="31" fillId="25" borderId="0" xfId="37" applyNumberFormat="1" applyFont="1" applyFill="1" applyBorder="1"/>
    <xf numFmtId="0" fontId="4" fillId="25" borderId="0" xfId="37" applyFont="1" applyFill="1" applyBorder="1"/>
    <xf numFmtId="0" fontId="31" fillId="25" borderId="0" xfId="37" applyFont="1" applyFill="1" applyBorder="1"/>
    <xf numFmtId="0" fontId="31" fillId="25" borderId="0" xfId="37" applyFont="1" applyFill="1" applyBorder="1" applyAlignment="1">
      <alignment horizontal="right"/>
    </xf>
    <xf numFmtId="0" fontId="32" fillId="25" borderId="0" xfId="37" applyFont="1" applyFill="1" applyBorder="1"/>
    <xf numFmtId="0" fontId="30" fillId="25" borderId="0" xfId="37" applyFont="1" applyFill="1" applyBorder="1"/>
    <xf numFmtId="0" fontId="33" fillId="25" borderId="0" xfId="37" applyFont="1" applyFill="1" applyBorder="1" applyAlignment="1">
      <alignment horizontal="right"/>
    </xf>
    <xf numFmtId="0" fontId="33" fillId="25" borderId="0" xfId="37" applyFont="1" applyFill="1" applyBorder="1"/>
    <xf numFmtId="0" fontId="34" fillId="25" borderId="0" xfId="37" applyFont="1" applyFill="1" applyBorder="1"/>
    <xf numFmtId="0" fontId="34" fillId="25" borderId="0" xfId="37" applyFont="1" applyFill="1"/>
    <xf numFmtId="0" fontId="4" fillId="25" borderId="0" xfId="37" applyFont="1" applyFill="1"/>
    <xf numFmtId="0" fontId="29" fillId="25" borderId="0" xfId="37" applyFont="1" applyFill="1" applyBorder="1" applyAlignment="1">
      <alignment horizontal="right"/>
    </xf>
    <xf numFmtId="0" fontId="35" fillId="25" borderId="0" xfId="37" applyFont="1" applyFill="1"/>
    <xf numFmtId="3" fontId="4" fillId="25" borderId="0" xfId="37" applyNumberFormat="1" applyFont="1" applyFill="1" applyBorder="1"/>
    <xf numFmtId="3" fontId="36" fillId="25" borderId="0" xfId="37" applyNumberFormat="1" applyFont="1" applyFill="1" applyBorder="1"/>
    <xf numFmtId="0" fontId="36" fillId="25" borderId="0" xfId="37" applyFont="1" applyFill="1" applyBorder="1"/>
    <xf numFmtId="3" fontId="30" fillId="25" borderId="0" xfId="37" applyNumberFormat="1" applyFont="1" applyFill="1" applyBorder="1"/>
    <xf numFmtId="3" fontId="29" fillId="25" borderId="0" xfId="37" applyNumberFormat="1" applyFont="1" applyFill="1" applyBorder="1" applyAlignment="1">
      <alignment horizontal="right"/>
    </xf>
    <xf numFmtId="0" fontId="36" fillId="25" borderId="21" xfId="37" applyFont="1" applyFill="1" applyBorder="1"/>
    <xf numFmtId="0" fontId="4" fillId="25" borderId="22" xfId="37" applyFont="1" applyFill="1" applyBorder="1" applyAlignment="1"/>
    <xf numFmtId="0" fontId="36" fillId="25" borderId="23" xfId="37" applyFont="1" applyFill="1" applyBorder="1" applyAlignment="1"/>
    <xf numFmtId="0" fontId="36" fillId="25" borderId="0" xfId="37" applyFont="1" applyFill="1" applyBorder="1" applyAlignment="1">
      <alignment horizontal="centerContinuous"/>
    </xf>
    <xf numFmtId="0" fontId="36" fillId="25" borderId="21" xfId="37" applyFont="1" applyFill="1" applyBorder="1" applyAlignment="1">
      <alignment horizontal="center"/>
    </xf>
    <xf numFmtId="0" fontId="36" fillId="25" borderId="24" xfId="37" applyFont="1" applyFill="1" applyBorder="1" applyAlignment="1">
      <alignment horizontal="center"/>
    </xf>
    <xf numFmtId="0" fontId="36" fillId="25" borderId="24" xfId="37" applyFont="1" applyFill="1" applyBorder="1" applyAlignment="1">
      <alignment horizontal="center" wrapText="1"/>
    </xf>
    <xf numFmtId="0" fontId="29" fillId="25" borderId="24" xfId="37" applyFont="1" applyFill="1" applyBorder="1"/>
    <xf numFmtId="0" fontId="4" fillId="25" borderId="24" xfId="37" applyFont="1" applyFill="1" applyBorder="1" applyAlignment="1">
      <alignment horizontal="center"/>
    </xf>
    <xf numFmtId="3" fontId="4" fillId="25" borderId="24" xfId="37" applyNumberFormat="1" applyFont="1" applyFill="1" applyBorder="1" applyAlignment="1">
      <alignment horizontal="center"/>
    </xf>
    <xf numFmtId="168" fontId="36" fillId="25" borderId="24" xfId="37" applyNumberFormat="1" applyFont="1" applyFill="1" applyBorder="1" applyAlignment="1">
      <alignment horizontal="center"/>
    </xf>
    <xf numFmtId="0" fontId="4" fillId="25" borderId="24" xfId="37" applyFont="1" applyFill="1" applyBorder="1"/>
    <xf numFmtId="169" fontId="4" fillId="25" borderId="24" xfId="37" applyNumberFormat="1" applyFont="1" applyFill="1" applyBorder="1"/>
    <xf numFmtId="0" fontId="36" fillId="25" borderId="24" xfId="37" applyFont="1" applyFill="1" applyBorder="1" applyAlignment="1">
      <alignment horizontal="left" wrapText="1"/>
    </xf>
    <xf numFmtId="49" fontId="36" fillId="25" borderId="24" xfId="37" applyNumberFormat="1" applyFont="1" applyFill="1" applyBorder="1" applyAlignment="1">
      <alignment horizontal="center"/>
    </xf>
    <xf numFmtId="3" fontId="36" fillId="25" borderId="24" xfId="37" applyNumberFormat="1" applyFont="1" applyFill="1" applyBorder="1" applyAlignment="1">
      <alignment horizontal="center"/>
    </xf>
    <xf numFmtId="170" fontId="36" fillId="25" borderId="24" xfId="37" applyNumberFormat="1" applyFont="1" applyFill="1" applyBorder="1" applyAlignment="1">
      <alignment horizontal="center"/>
    </xf>
    <xf numFmtId="164" fontId="36" fillId="25" borderId="24" xfId="37" applyNumberFormat="1" applyFont="1" applyFill="1" applyBorder="1" applyAlignment="1">
      <alignment horizontal="center"/>
    </xf>
    <xf numFmtId="164" fontId="36" fillId="25" borderId="24" xfId="37" applyNumberFormat="1" applyFont="1" applyFill="1" applyBorder="1" applyAlignment="1">
      <alignment horizontal="right"/>
    </xf>
    <xf numFmtId="0" fontId="29" fillId="25" borderId="24" xfId="37" applyFont="1" applyFill="1" applyBorder="1" applyAlignment="1">
      <alignment wrapText="1"/>
    </xf>
    <xf numFmtId="49" fontId="4" fillId="25" borderId="24" xfId="37" applyNumberFormat="1" applyFont="1" applyFill="1" applyBorder="1" applyAlignment="1">
      <alignment horizontal="center"/>
    </xf>
    <xf numFmtId="0" fontId="4" fillId="25" borderId="24" xfId="37" applyFont="1" applyFill="1" applyBorder="1" applyAlignment="1"/>
    <xf numFmtId="170" fontId="36" fillId="25" borderId="24" xfId="37" applyNumberFormat="1" applyFont="1" applyFill="1" applyBorder="1" applyAlignment="1">
      <alignment horizontal="right"/>
    </xf>
    <xf numFmtId="171" fontId="36" fillId="25" borderId="24" xfId="37" applyNumberFormat="1" applyFont="1" applyFill="1" applyBorder="1" applyAlignment="1">
      <alignment horizontal="center"/>
    </xf>
    <xf numFmtId="0" fontId="36" fillId="25" borderId="24" xfId="37" applyFont="1" applyFill="1" applyBorder="1"/>
    <xf numFmtId="0" fontId="36" fillId="25" borderId="24" xfId="37" applyFont="1" applyFill="1" applyBorder="1" applyAlignment="1">
      <alignment horizontal="right"/>
    </xf>
    <xf numFmtId="0" fontId="37" fillId="25" borderId="24" xfId="37" applyFont="1" applyFill="1" applyBorder="1" applyAlignment="1">
      <alignment horizontal="right"/>
    </xf>
    <xf numFmtId="10" fontId="36" fillId="25" borderId="24" xfId="37" applyNumberFormat="1" applyFont="1" applyFill="1" applyBorder="1" applyAlignment="1">
      <alignment horizontal="right"/>
    </xf>
    <xf numFmtId="164" fontId="36" fillId="25" borderId="24" xfId="37" applyNumberFormat="1" applyFont="1" applyFill="1" applyBorder="1" applyAlignment="1">
      <alignment horizontal="center" vertical="center"/>
    </xf>
    <xf numFmtId="164" fontId="31" fillId="25" borderId="0" xfId="37" applyNumberFormat="1" applyFont="1" applyFill="1" applyBorder="1"/>
    <xf numFmtId="164" fontId="31" fillId="25" borderId="0" xfId="37" applyNumberFormat="1" applyFont="1" applyFill="1" applyBorder="1" applyAlignment="1"/>
    <xf numFmtId="166" fontId="31" fillId="25" borderId="0" xfId="37" applyNumberFormat="1" applyFont="1" applyFill="1" applyBorder="1" applyAlignment="1"/>
    <xf numFmtId="0" fontId="39" fillId="25" borderId="28" xfId="37" applyFont="1" applyFill="1" applyBorder="1"/>
    <xf numFmtId="0" fontId="4" fillId="25" borderId="17" xfId="37" applyFont="1" applyFill="1" applyBorder="1"/>
    <xf numFmtId="0" fontId="41" fillId="25" borderId="26" xfId="37" applyFont="1" applyFill="1" applyBorder="1"/>
    <xf numFmtId="0" fontId="31" fillId="25" borderId="26" xfId="37" applyFont="1" applyFill="1" applyBorder="1"/>
    <xf numFmtId="164" fontId="31" fillId="25" borderId="27" xfId="37" applyNumberFormat="1" applyFont="1" applyFill="1" applyBorder="1" applyAlignment="1"/>
    <xf numFmtId="164" fontId="31" fillId="25" borderId="27" xfId="37" applyNumberFormat="1" applyFont="1" applyFill="1" applyBorder="1" applyAlignment="1">
      <alignment horizontal="center"/>
    </xf>
    <xf numFmtId="0" fontId="31" fillId="25" borderId="26" xfId="37" quotePrefix="1" applyFont="1" applyFill="1" applyBorder="1" applyAlignment="1">
      <alignment horizontal="left"/>
    </xf>
    <xf numFmtId="166" fontId="31" fillId="25" borderId="27" xfId="37" applyNumberFormat="1" applyFont="1" applyFill="1" applyBorder="1" applyAlignment="1"/>
    <xf numFmtId="0" fontId="31" fillId="25" borderId="30" xfId="37" quotePrefix="1" applyFont="1" applyFill="1" applyBorder="1" applyAlignment="1">
      <alignment horizontal="left"/>
    </xf>
    <xf numFmtId="0" fontId="31" fillId="25" borderId="31" xfId="37" applyFont="1" applyFill="1" applyBorder="1"/>
    <xf numFmtId="166" fontId="31" fillId="25" borderId="32" xfId="37" applyNumberFormat="1" applyFont="1" applyFill="1" applyBorder="1" applyAlignment="1"/>
    <xf numFmtId="0" fontId="4" fillId="25" borderId="0" xfId="37" applyFill="1" applyBorder="1"/>
    <xf numFmtId="0" fontId="42" fillId="25" borderId="26" xfId="37" applyFont="1" applyFill="1" applyBorder="1"/>
    <xf numFmtId="0" fontId="36" fillId="25" borderId="22" xfId="37" applyFont="1" applyFill="1" applyBorder="1" applyAlignment="1">
      <alignment horizontal="center"/>
    </xf>
    <xf numFmtId="164" fontId="31" fillId="25" borderId="0" xfId="37" applyNumberFormat="1" applyFont="1" applyFill="1" applyBorder="1" applyAlignment="1">
      <alignment horizontal="center"/>
    </xf>
    <xf numFmtId="0" fontId="4" fillId="25" borderId="0" xfId="37" applyFont="1" applyFill="1" applyBorder="1" applyAlignment="1"/>
    <xf numFmtId="166" fontId="4" fillId="25" borderId="31" xfId="37" applyNumberFormat="1" applyFont="1" applyFill="1" applyBorder="1" applyAlignment="1"/>
    <xf numFmtId="166" fontId="4" fillId="25" borderId="0" xfId="37" applyNumberFormat="1" applyFont="1" applyFill="1" applyBorder="1" applyAlignment="1"/>
    <xf numFmtId="165" fontId="0" fillId="0" borderId="0" xfId="0" applyNumberFormat="1"/>
    <xf numFmtId="9" fontId="0" fillId="0" borderId="0" xfId="0" applyNumberFormat="1"/>
    <xf numFmtId="0" fontId="0" fillId="0" borderId="0" xfId="0" quotePrefix="1"/>
    <xf numFmtId="0" fontId="3" fillId="32" borderId="0" xfId="0" applyFont="1" applyFill="1"/>
    <xf numFmtId="0" fontId="0" fillId="32" borderId="0" xfId="0" applyFill="1"/>
    <xf numFmtId="0" fontId="4" fillId="32" borderId="0" xfId="0" applyFont="1" applyFill="1"/>
    <xf numFmtId="164" fontId="0" fillId="32" borderId="0" xfId="0" applyNumberFormat="1" applyFill="1"/>
    <xf numFmtId="9" fontId="0" fillId="32" borderId="0" xfId="0" applyNumberFormat="1" applyFill="1"/>
    <xf numFmtId="166" fontId="0" fillId="32" borderId="0" xfId="0" applyNumberFormat="1" applyFill="1"/>
    <xf numFmtId="14" fontId="0" fillId="32" borderId="0" xfId="0" applyNumberFormat="1" applyFill="1"/>
    <xf numFmtId="3" fontId="0" fillId="32" borderId="0" xfId="0" applyNumberFormat="1" applyFill="1"/>
    <xf numFmtId="0" fontId="36" fillId="25" borderId="22" xfId="37" applyFont="1" applyFill="1" applyBorder="1" applyAlignment="1"/>
    <xf numFmtId="0" fontId="29" fillId="25" borderId="17" xfId="37" applyFont="1" applyFill="1" applyBorder="1" applyAlignment="1">
      <alignment horizontal="center"/>
    </xf>
    <xf numFmtId="0" fontId="31" fillId="25" borderId="17" xfId="37" applyFont="1" applyFill="1" applyBorder="1" applyAlignment="1">
      <alignment horizontal="center"/>
    </xf>
    <xf numFmtId="0" fontId="29" fillId="25" borderId="29" xfId="37" applyFont="1" applyFill="1" applyBorder="1" applyAlignment="1">
      <alignment horizontal="center"/>
    </xf>
    <xf numFmtId="0" fontId="29" fillId="25" borderId="0" xfId="37" applyFont="1" applyFill="1" applyBorder="1" applyAlignment="1">
      <alignment horizontal="center"/>
    </xf>
    <xf numFmtId="0" fontId="31" fillId="25" borderId="0" xfId="37" applyFont="1" applyFill="1" applyBorder="1" applyAlignment="1">
      <alignment horizontal="center"/>
    </xf>
    <xf numFmtId="0" fontId="31" fillId="25" borderId="27" xfId="37" applyFont="1" applyFill="1" applyBorder="1" applyAlignment="1">
      <alignment horizontal="center"/>
    </xf>
    <xf numFmtId="166" fontId="31" fillId="25" borderId="31" xfId="37" applyNumberFormat="1" applyFont="1" applyFill="1" applyBorder="1" applyAlignment="1"/>
    <xf numFmtId="0" fontId="27" fillId="29" borderId="14" xfId="43" applyFont="1" applyFill="1" applyBorder="1" applyAlignment="1">
      <alignment horizontal="center"/>
    </xf>
    <xf numFmtId="0" fontId="27" fillId="29" borderId="33" xfId="43" applyFont="1" applyFill="1" applyBorder="1" applyAlignment="1">
      <alignment horizontal="center"/>
    </xf>
    <xf numFmtId="0" fontId="22" fillId="25" borderId="33" xfId="43" applyFont="1" applyFill="1" applyBorder="1" applyAlignment="1">
      <alignment horizontal="center" vertical="center"/>
    </xf>
    <xf numFmtId="0" fontId="27" fillId="29" borderId="14" xfId="43" applyFont="1" applyFill="1" applyBorder="1" applyAlignment="1">
      <alignment horizontal="center" wrapText="1"/>
    </xf>
    <xf numFmtId="0" fontId="27" fillId="29" borderId="14" xfId="43" applyFont="1" applyFill="1" applyBorder="1" applyAlignment="1">
      <alignment horizontal="left" wrapText="1"/>
    </xf>
    <xf numFmtId="0" fontId="22" fillId="25" borderId="12" xfId="43" applyFont="1" applyFill="1" applyBorder="1" applyAlignment="1">
      <alignment horizontal="center"/>
    </xf>
    <xf numFmtId="0" fontId="22" fillId="25" borderId="15" xfId="43" applyFont="1" applyFill="1" applyBorder="1" applyAlignment="1">
      <alignment horizontal="center"/>
    </xf>
    <xf numFmtId="0" fontId="22" fillId="25" borderId="13" xfId="43" applyFont="1" applyFill="1" applyBorder="1" applyAlignment="1">
      <alignment horizontal="center"/>
    </xf>
    <xf numFmtId="0" fontId="22" fillId="25" borderId="12" xfId="43" applyFont="1" applyFill="1" applyBorder="1" applyAlignment="1">
      <alignment horizontal="center" vertical="center"/>
    </xf>
    <xf numFmtId="0" fontId="22" fillId="25" borderId="12" xfId="43" applyFont="1" applyFill="1" applyBorder="1" applyAlignment="1">
      <alignment horizontal="center" vertical="center" wrapText="1"/>
    </xf>
    <xf numFmtId="0" fontId="22" fillId="25" borderId="0" xfId="43" applyFont="1" applyFill="1" applyBorder="1" applyAlignment="1">
      <alignment horizontal="left" vertical="center" wrapText="1"/>
    </xf>
    <xf numFmtId="0" fontId="27" fillId="29" borderId="14" xfId="43" applyFont="1" applyFill="1" applyBorder="1" applyAlignment="1">
      <alignment horizontal="center" vertical="center" wrapText="1"/>
    </xf>
    <xf numFmtId="0" fontId="27" fillId="29" borderId="12" xfId="43" applyFont="1" applyFill="1" applyBorder="1" applyAlignment="1">
      <alignment wrapText="1"/>
    </xf>
    <xf numFmtId="0" fontId="22" fillId="25" borderId="38" xfId="43" applyFont="1" applyFill="1" applyBorder="1" applyAlignment="1">
      <alignment horizontal="center" vertical="center"/>
    </xf>
    <xf numFmtId="0" fontId="23" fillId="25" borderId="30" xfId="43" applyFont="1" applyFill="1" applyBorder="1" applyAlignment="1">
      <alignment horizontal="center" vertical="center"/>
    </xf>
    <xf numFmtId="0" fontId="23" fillId="25" borderId="31" xfId="43" applyFont="1" applyFill="1" applyBorder="1" applyAlignment="1">
      <alignment horizontal="center" vertical="center"/>
    </xf>
    <xf numFmtId="0" fontId="23" fillId="25" borderId="32" xfId="43" applyFont="1" applyFill="1" applyBorder="1" applyAlignment="1">
      <alignment horizontal="center" vertical="center"/>
    </xf>
    <xf numFmtId="0" fontId="31" fillId="25" borderId="0" xfId="37" applyFont="1" applyFill="1" applyBorder="1" applyAlignment="1">
      <alignment horizontal="left"/>
    </xf>
    <xf numFmtId="0" fontId="36" fillId="25" borderId="24" xfId="37" applyFont="1" applyFill="1" applyBorder="1" applyAlignment="1">
      <alignment horizontal="centerContinuous"/>
    </xf>
    <xf numFmtId="0" fontId="4" fillId="25" borderId="39" xfId="37" applyFont="1" applyFill="1" applyBorder="1" applyAlignment="1">
      <alignment horizontal="center"/>
    </xf>
    <xf numFmtId="3" fontId="4" fillId="25" borderId="39" xfId="37" applyNumberFormat="1" applyFont="1" applyFill="1" applyBorder="1" applyAlignment="1">
      <alignment horizontal="center"/>
    </xf>
    <xf numFmtId="0" fontId="4" fillId="25" borderId="21" xfId="37" applyFont="1" applyFill="1" applyBorder="1"/>
    <xf numFmtId="0" fontId="36" fillId="25" borderId="24" xfId="37" applyFont="1" applyFill="1" applyBorder="1" applyAlignment="1">
      <alignment horizontal="left" wrapText="1" indent="2"/>
    </xf>
    <xf numFmtId="49" fontId="36" fillId="25" borderId="21" xfId="37" applyNumberFormat="1" applyFont="1" applyFill="1" applyBorder="1" applyAlignment="1">
      <alignment horizontal="center"/>
    </xf>
    <xf numFmtId="0" fontId="36" fillId="33" borderId="24" xfId="37" applyFont="1" applyFill="1" applyBorder="1" applyAlignment="1">
      <alignment horizontal="center"/>
    </xf>
    <xf numFmtId="49" fontId="36" fillId="25" borderId="22" xfId="37" applyNumberFormat="1" applyFont="1" applyFill="1" applyBorder="1" applyAlignment="1">
      <alignment horizontal="center"/>
    </xf>
    <xf numFmtId="3" fontId="36" fillId="33" borderId="24" xfId="37" applyNumberFormat="1" applyFont="1" applyFill="1" applyBorder="1" applyAlignment="1">
      <alignment horizontal="center"/>
    </xf>
    <xf numFmtId="168" fontId="36" fillId="25" borderId="23" xfId="37" applyNumberFormat="1" applyFont="1" applyFill="1" applyBorder="1" applyAlignment="1">
      <alignment horizontal="center"/>
    </xf>
    <xf numFmtId="164" fontId="36" fillId="25" borderId="21" xfId="37" applyNumberFormat="1" applyFont="1" applyFill="1" applyBorder="1" applyAlignment="1">
      <alignment horizontal="center"/>
    </xf>
    <xf numFmtId="170" fontId="36" fillId="25" borderId="23" xfId="37" applyNumberFormat="1" applyFont="1" applyFill="1" applyBorder="1" applyAlignment="1">
      <alignment horizontal="center"/>
    </xf>
    <xf numFmtId="0" fontId="36" fillId="25" borderId="39" xfId="37" applyFont="1" applyFill="1" applyBorder="1" applyAlignment="1">
      <alignment horizontal="left" wrapText="1" indent="2"/>
    </xf>
    <xf numFmtId="49" fontId="36" fillId="25" borderId="40" xfId="37" applyNumberFormat="1" applyFont="1" applyFill="1" applyBorder="1" applyAlignment="1">
      <alignment horizontal="center"/>
    </xf>
    <xf numFmtId="170" fontId="36" fillId="25" borderId="42" xfId="37" applyNumberFormat="1" applyFont="1" applyFill="1" applyBorder="1" applyAlignment="1">
      <alignment horizontal="center"/>
    </xf>
    <xf numFmtId="168" fontId="36" fillId="25" borderId="39" xfId="37" applyNumberFormat="1" applyFont="1" applyFill="1" applyBorder="1" applyAlignment="1">
      <alignment horizontal="center"/>
    </xf>
    <xf numFmtId="0" fontId="36" fillId="25" borderId="41" xfId="37" applyFont="1" applyFill="1" applyBorder="1" applyAlignment="1">
      <alignment horizontal="left" wrapText="1"/>
    </xf>
    <xf numFmtId="49" fontId="36" fillId="25" borderId="41" xfId="37" applyNumberFormat="1" applyFont="1" applyFill="1" applyBorder="1" applyAlignment="1">
      <alignment horizontal="center"/>
    </xf>
    <xf numFmtId="0" fontId="36" fillId="25" borderId="0" xfId="37" applyFont="1" applyFill="1" applyBorder="1" applyAlignment="1">
      <alignment horizontal="center"/>
    </xf>
    <xf numFmtId="0" fontId="36" fillId="25" borderId="41" xfId="37" applyFont="1" applyFill="1" applyBorder="1" applyAlignment="1">
      <alignment horizontal="center"/>
    </xf>
    <xf numFmtId="3" fontId="36" fillId="25" borderId="0" xfId="37" applyNumberFormat="1" applyFont="1" applyFill="1" applyBorder="1" applyAlignment="1">
      <alignment horizontal="center"/>
    </xf>
    <xf numFmtId="168" fontId="36" fillId="25" borderId="41" xfId="37" applyNumberFormat="1" applyFont="1" applyFill="1" applyBorder="1" applyAlignment="1">
      <alignment horizontal="center"/>
    </xf>
    <xf numFmtId="164" fontId="36" fillId="25" borderId="41" xfId="37" applyNumberFormat="1" applyFont="1" applyFill="1" applyBorder="1" applyAlignment="1">
      <alignment horizontal="center"/>
    </xf>
    <xf numFmtId="164" fontId="36" fillId="25" borderId="43" xfId="37" applyNumberFormat="1" applyFont="1" applyFill="1" applyBorder="1" applyAlignment="1">
      <alignment horizontal="right"/>
    </xf>
    <xf numFmtId="0" fontId="37" fillId="31" borderId="19" xfId="37" applyFont="1" applyFill="1" applyBorder="1" applyAlignment="1">
      <alignment horizontal="left" wrapText="1"/>
    </xf>
    <xf numFmtId="49" fontId="36" fillId="31" borderId="44" xfId="37" applyNumberFormat="1" applyFont="1" applyFill="1" applyBorder="1" applyAlignment="1">
      <alignment horizontal="center"/>
    </xf>
    <xf numFmtId="0" fontId="36" fillId="31" borderId="45" xfId="37" applyFont="1" applyFill="1" applyBorder="1" applyAlignment="1">
      <alignment horizontal="center"/>
    </xf>
    <xf numFmtId="3" fontId="36" fillId="31" borderId="45" xfId="37" applyNumberFormat="1" applyFont="1" applyFill="1" applyBorder="1" applyAlignment="1">
      <alignment horizontal="center"/>
    </xf>
    <xf numFmtId="168" fontId="36" fillId="31" borderId="45" xfId="37" applyNumberFormat="1" applyFont="1" applyFill="1" applyBorder="1" applyAlignment="1">
      <alignment horizontal="center"/>
    </xf>
    <xf numFmtId="164" fontId="36" fillId="31" borderId="45" xfId="37" applyNumberFormat="1" applyFont="1" applyFill="1" applyBorder="1" applyAlignment="1">
      <alignment horizontal="center"/>
    </xf>
    <xf numFmtId="164" fontId="36" fillId="31" borderId="46" xfId="37" applyNumberFormat="1" applyFont="1" applyFill="1" applyBorder="1" applyAlignment="1">
      <alignment horizontal="center"/>
    </xf>
    <xf numFmtId="164" fontId="37" fillId="31" borderId="19" xfId="37" applyNumberFormat="1" applyFont="1" applyFill="1" applyBorder="1" applyAlignment="1">
      <alignment horizontal="center"/>
    </xf>
    <xf numFmtId="0" fontId="37" fillId="25" borderId="0" xfId="37" applyFont="1" applyFill="1" applyBorder="1" applyAlignment="1">
      <alignment horizontal="left" wrapText="1"/>
    </xf>
    <xf numFmtId="49" fontId="36" fillId="25" borderId="0" xfId="37" applyNumberFormat="1" applyFont="1" applyFill="1" applyBorder="1" applyAlignment="1">
      <alignment horizontal="center"/>
    </xf>
    <xf numFmtId="168" fontId="36" fillId="25" borderId="0" xfId="37" applyNumberFormat="1" applyFont="1" applyFill="1" applyBorder="1" applyAlignment="1">
      <alignment horizontal="center"/>
    </xf>
    <xf numFmtId="164" fontId="36" fillId="25" borderId="0" xfId="37" applyNumberFormat="1" applyFont="1" applyFill="1" applyBorder="1" applyAlignment="1">
      <alignment horizontal="center"/>
    </xf>
    <xf numFmtId="164" fontId="37" fillId="25" borderId="0" xfId="37" applyNumberFormat="1" applyFont="1" applyFill="1" applyBorder="1" applyAlignment="1">
      <alignment horizontal="right"/>
    </xf>
    <xf numFmtId="164" fontId="36" fillId="25" borderId="41" xfId="37" applyNumberFormat="1" applyFont="1" applyFill="1" applyBorder="1" applyAlignment="1">
      <alignment horizontal="right"/>
    </xf>
    <xf numFmtId="0" fontId="4" fillId="25" borderId="21" xfId="37" applyFont="1" applyFill="1" applyBorder="1" applyAlignment="1"/>
    <xf numFmtId="3" fontId="4" fillId="33" borderId="24" xfId="37" applyNumberFormat="1" applyFont="1" applyFill="1" applyBorder="1" applyAlignment="1">
      <alignment horizontal="center"/>
    </xf>
    <xf numFmtId="0" fontId="36" fillId="25" borderId="24" xfId="37" applyFont="1" applyFill="1" applyBorder="1" applyAlignment="1">
      <alignment horizontal="left" wrapText="1" indent="4"/>
    </xf>
    <xf numFmtId="0" fontId="4" fillId="0" borderId="0" xfId="37" applyFill="1"/>
    <xf numFmtId="0" fontId="37" fillId="25" borderId="26" xfId="37" applyFont="1" applyFill="1" applyBorder="1" applyAlignment="1">
      <alignment horizontal="center"/>
    </xf>
    <xf numFmtId="0" fontId="37" fillId="25" borderId="0" xfId="37" applyFont="1" applyFill="1" applyBorder="1" applyAlignment="1">
      <alignment horizontal="center"/>
    </xf>
    <xf numFmtId="0" fontId="37" fillId="25" borderId="27" xfId="37" applyFont="1" applyFill="1" applyBorder="1" applyAlignment="1">
      <alignment horizontal="center"/>
    </xf>
    <xf numFmtId="0" fontId="36" fillId="25" borderId="26" xfId="37" applyFont="1" applyFill="1" applyBorder="1" applyAlignment="1">
      <alignment horizontal="center"/>
    </xf>
    <xf numFmtId="0" fontId="36" fillId="25" borderId="27" xfId="37" applyFont="1" applyFill="1" applyBorder="1" applyAlignment="1">
      <alignment horizontal="center"/>
    </xf>
    <xf numFmtId="0" fontId="36" fillId="25" borderId="31" xfId="37" applyFont="1" applyFill="1" applyBorder="1"/>
    <xf numFmtId="0" fontId="29" fillId="25" borderId="0" xfId="37" applyFont="1" applyFill="1" applyBorder="1" applyAlignment="1">
      <alignment wrapText="1"/>
    </xf>
    <xf numFmtId="49" fontId="4" fillId="25" borderId="0" xfId="37" applyNumberFormat="1" applyFont="1" applyFill="1" applyBorder="1" applyAlignment="1">
      <alignment horizontal="center"/>
    </xf>
    <xf numFmtId="0" fontId="4" fillId="25" borderId="0" xfId="37" applyFont="1" applyFill="1" applyBorder="1" applyAlignment="1">
      <alignment horizontal="center"/>
    </xf>
    <xf numFmtId="3" fontId="4" fillId="25" borderId="0" xfId="37" applyNumberFormat="1" applyFont="1" applyFill="1" applyBorder="1" applyAlignment="1">
      <alignment horizontal="center"/>
    </xf>
    <xf numFmtId="49" fontId="4" fillId="34" borderId="45" xfId="37" applyNumberFormat="1" applyFont="1" applyFill="1" applyBorder="1" applyAlignment="1">
      <alignment horizontal="center"/>
    </xf>
    <xf numFmtId="0" fontId="4" fillId="34" borderId="45" xfId="37" applyFont="1" applyFill="1" applyBorder="1" applyAlignment="1">
      <alignment horizontal="center"/>
    </xf>
    <xf numFmtId="3" fontId="4" fillId="34" borderId="45" xfId="37" applyNumberFormat="1" applyFont="1" applyFill="1" applyBorder="1" applyAlignment="1">
      <alignment horizontal="center"/>
    </xf>
    <xf numFmtId="168" fontId="36" fillId="34" borderId="45" xfId="37" applyNumberFormat="1" applyFont="1" applyFill="1" applyBorder="1" applyAlignment="1">
      <alignment horizontal="center"/>
    </xf>
    <xf numFmtId="171" fontId="36" fillId="34" borderId="45" xfId="37" applyNumberFormat="1" applyFont="1" applyFill="1" applyBorder="1" applyAlignment="1">
      <alignment horizontal="center"/>
    </xf>
    <xf numFmtId="171" fontId="36" fillId="34" borderId="46" xfId="37" applyNumberFormat="1" applyFont="1" applyFill="1" applyBorder="1" applyAlignment="1">
      <alignment horizontal="center"/>
    </xf>
    <xf numFmtId="164" fontId="37" fillId="34" borderId="28" xfId="37" applyNumberFormat="1" applyFont="1" applyFill="1" applyBorder="1" applyAlignment="1">
      <alignment horizontal="center"/>
    </xf>
    <xf numFmtId="170" fontId="36" fillId="25" borderId="0" xfId="37" applyNumberFormat="1" applyFont="1" applyFill="1" applyBorder="1" applyAlignment="1">
      <alignment horizontal="center"/>
    </xf>
    <xf numFmtId="0" fontId="37" fillId="35" borderId="44" xfId="37" applyFont="1" applyFill="1" applyBorder="1" applyAlignment="1">
      <alignment horizontal="left" wrapText="1"/>
    </xf>
    <xf numFmtId="49" fontId="36" fillId="35" borderId="45" xfId="37" applyNumberFormat="1" applyFont="1" applyFill="1" applyBorder="1" applyAlignment="1">
      <alignment horizontal="center"/>
    </xf>
    <xf numFmtId="0" fontId="36" fillId="35" borderId="45" xfId="37" applyFont="1" applyFill="1" applyBorder="1" applyAlignment="1">
      <alignment horizontal="center"/>
    </xf>
    <xf numFmtId="3" fontId="36" fillId="35" borderId="45" xfId="37" applyNumberFormat="1" applyFont="1" applyFill="1" applyBorder="1" applyAlignment="1">
      <alignment horizontal="center"/>
    </xf>
    <xf numFmtId="168" fontId="36" fillId="35" borderId="45" xfId="37" applyNumberFormat="1" applyFont="1" applyFill="1" applyBorder="1" applyAlignment="1">
      <alignment horizontal="center"/>
    </xf>
    <xf numFmtId="171" fontId="36" fillId="35" borderId="45" xfId="37" applyNumberFormat="1" applyFont="1" applyFill="1" applyBorder="1" applyAlignment="1">
      <alignment horizontal="center"/>
    </xf>
    <xf numFmtId="164" fontId="36" fillId="35" borderId="45" xfId="37" applyNumberFormat="1" applyFont="1" applyFill="1" applyBorder="1" applyAlignment="1">
      <alignment horizontal="center"/>
    </xf>
    <xf numFmtId="164" fontId="36" fillId="35" borderId="46" xfId="37" applyNumberFormat="1" applyFont="1" applyFill="1" applyBorder="1" applyAlignment="1">
      <alignment horizontal="center"/>
    </xf>
    <xf numFmtId="164" fontId="37" fillId="35" borderId="28" xfId="37" applyNumberFormat="1" applyFont="1" applyFill="1" applyBorder="1" applyAlignment="1">
      <alignment horizontal="center"/>
    </xf>
    <xf numFmtId="0" fontId="36" fillId="25" borderId="0" xfId="37" applyFont="1" applyFill="1" applyBorder="1" applyAlignment="1">
      <alignment horizontal="left" wrapText="1"/>
    </xf>
    <xf numFmtId="164" fontId="43" fillId="25" borderId="41" xfId="37" applyNumberFormat="1" applyFont="1" applyFill="1" applyBorder="1" applyAlignment="1">
      <alignment horizontal="right"/>
    </xf>
    <xf numFmtId="49" fontId="4" fillId="25" borderId="47" xfId="37" applyNumberFormat="1" applyFont="1" applyFill="1" applyBorder="1" applyAlignment="1">
      <alignment horizontal="center"/>
    </xf>
    <xf numFmtId="0" fontId="4" fillId="25" borderId="47" xfId="37" applyFont="1" applyFill="1" applyBorder="1" applyAlignment="1">
      <alignment horizontal="center"/>
    </xf>
    <xf numFmtId="3" fontId="4" fillId="25" borderId="47" xfId="37" applyNumberFormat="1" applyFont="1" applyFill="1" applyBorder="1" applyAlignment="1">
      <alignment horizontal="center"/>
    </xf>
    <xf numFmtId="170" fontId="36" fillId="25" borderId="47" xfId="37" applyNumberFormat="1" applyFont="1" applyFill="1" applyBorder="1" applyAlignment="1">
      <alignment horizontal="center"/>
    </xf>
    <xf numFmtId="0" fontId="4" fillId="25" borderId="47" xfId="37" applyFont="1" applyFill="1" applyBorder="1" applyAlignment="1"/>
    <xf numFmtId="0" fontId="4" fillId="25" borderId="48" xfId="37" applyFont="1" applyFill="1" applyBorder="1" applyAlignment="1"/>
    <xf numFmtId="0" fontId="26" fillId="25" borderId="0" xfId="37" applyFont="1" applyFill="1" applyBorder="1" applyAlignment="1">
      <alignment wrapText="1"/>
    </xf>
    <xf numFmtId="0" fontId="4" fillId="25" borderId="0" xfId="37" applyFont="1" applyFill="1" applyBorder="1" applyAlignment="1">
      <alignment wrapText="1"/>
    </xf>
    <xf numFmtId="0" fontId="36" fillId="25" borderId="0" xfId="37" applyFont="1" applyFill="1" applyBorder="1" applyAlignment="1">
      <alignment horizontal="left" wrapText="1" indent="2"/>
    </xf>
    <xf numFmtId="164" fontId="36" fillId="25" borderId="43" xfId="37" applyNumberFormat="1" applyFont="1" applyFill="1" applyBorder="1" applyAlignment="1">
      <alignment horizontal="center" vertical="center"/>
    </xf>
    <xf numFmtId="0" fontId="37" fillId="36" borderId="44" xfId="37" applyFont="1" applyFill="1" applyBorder="1" applyAlignment="1">
      <alignment horizontal="left" wrapText="1"/>
    </xf>
    <xf numFmtId="49" fontId="36" fillId="36" borderId="45" xfId="37" applyNumberFormat="1" applyFont="1" applyFill="1" applyBorder="1" applyAlignment="1">
      <alignment horizontal="center"/>
    </xf>
    <xf numFmtId="0" fontId="36" fillId="36" borderId="45" xfId="37" applyFont="1" applyFill="1" applyBorder="1" applyAlignment="1">
      <alignment horizontal="center"/>
    </xf>
    <xf numFmtId="3" fontId="36" fillId="36" borderId="45" xfId="37" applyNumberFormat="1" applyFont="1" applyFill="1" applyBorder="1" applyAlignment="1">
      <alignment horizontal="center"/>
    </xf>
    <xf numFmtId="168" fontId="36" fillId="36" borderId="45" xfId="37" applyNumberFormat="1" applyFont="1" applyFill="1" applyBorder="1" applyAlignment="1">
      <alignment horizontal="center"/>
    </xf>
    <xf numFmtId="164" fontId="36" fillId="36" borderId="45" xfId="37" applyNumberFormat="1" applyFont="1" applyFill="1" applyBorder="1" applyAlignment="1">
      <alignment horizontal="center"/>
    </xf>
    <xf numFmtId="164" fontId="36" fillId="36" borderId="46" xfId="37" applyNumberFormat="1" applyFont="1" applyFill="1" applyBorder="1" applyAlignment="1">
      <alignment horizontal="center"/>
    </xf>
    <xf numFmtId="164" fontId="36" fillId="25" borderId="41" xfId="37" applyNumberFormat="1" applyFont="1" applyFill="1" applyBorder="1" applyAlignment="1">
      <alignment horizontal="center" vertical="center"/>
    </xf>
    <xf numFmtId="0" fontId="36" fillId="25" borderId="28" xfId="37" applyFont="1" applyFill="1" applyBorder="1" applyAlignment="1">
      <alignment horizontal="center"/>
    </xf>
    <xf numFmtId="0" fontId="36" fillId="25" borderId="17" xfId="37" applyFont="1" applyFill="1" applyBorder="1" applyAlignment="1">
      <alignment horizontal="center"/>
    </xf>
    <xf numFmtId="3" fontId="36" fillId="25" borderId="17" xfId="37" applyNumberFormat="1" applyFont="1" applyFill="1" applyBorder="1" applyAlignment="1">
      <alignment horizontal="center"/>
    </xf>
    <xf numFmtId="168" fontId="36" fillId="25" borderId="17" xfId="37" applyNumberFormat="1" applyFont="1" applyFill="1" applyBorder="1" applyAlignment="1">
      <alignment horizontal="center"/>
    </xf>
    <xf numFmtId="0" fontId="36" fillId="25" borderId="49" xfId="37" applyFont="1" applyFill="1" applyBorder="1" applyAlignment="1">
      <alignment horizontal="center"/>
    </xf>
    <xf numFmtId="0" fontId="4" fillId="25" borderId="26" xfId="37" applyFont="1" applyFill="1" applyBorder="1"/>
    <xf numFmtId="0" fontId="36" fillId="25" borderId="0" xfId="37" applyFont="1" applyFill="1" applyBorder="1" applyAlignment="1">
      <alignment horizontal="right"/>
    </xf>
    <xf numFmtId="0" fontId="37" fillId="25" borderId="0" xfId="37" applyFont="1" applyFill="1" applyBorder="1" applyAlignment="1">
      <alignment horizontal="right"/>
    </xf>
    <xf numFmtId="2" fontId="37" fillId="25" borderId="0" xfId="37" applyNumberFormat="1" applyFont="1" applyFill="1" applyBorder="1"/>
    <xf numFmtId="39" fontId="36" fillId="25" borderId="24" xfId="45" applyNumberFormat="1" applyFont="1" applyFill="1" applyBorder="1" applyAlignment="1">
      <alignment horizontal="center"/>
    </xf>
    <xf numFmtId="0" fontId="36" fillId="25" borderId="26" xfId="37" applyFont="1" applyFill="1" applyBorder="1" applyAlignment="1">
      <alignment horizontal="right"/>
    </xf>
    <xf numFmtId="10" fontId="37" fillId="25" borderId="0" xfId="37" applyNumberFormat="1" applyFont="1" applyFill="1" applyBorder="1" applyAlignment="1">
      <alignment horizontal="right"/>
    </xf>
    <xf numFmtId="0" fontId="36" fillId="25" borderId="30" xfId="37" applyFont="1" applyFill="1" applyBorder="1" applyAlignment="1">
      <alignment horizontal="right"/>
    </xf>
    <xf numFmtId="0" fontId="36" fillId="25" borderId="31" xfId="37" applyFont="1" applyFill="1" applyBorder="1" applyAlignment="1">
      <alignment horizontal="right"/>
    </xf>
    <xf numFmtId="0" fontId="37" fillId="25" borderId="31" xfId="37" applyFont="1" applyFill="1" applyBorder="1" applyAlignment="1">
      <alignment horizontal="right"/>
    </xf>
    <xf numFmtId="164" fontId="36" fillId="25" borderId="50" xfId="37" applyNumberFormat="1" applyFont="1" applyFill="1" applyBorder="1" applyAlignment="1">
      <alignment horizontal="center"/>
    </xf>
    <xf numFmtId="164" fontId="36" fillId="25" borderId="51" xfId="37" applyNumberFormat="1" applyFont="1" applyFill="1" applyBorder="1" applyAlignment="1">
      <alignment horizontal="center"/>
    </xf>
    <xf numFmtId="0" fontId="29" fillId="25" borderId="17" xfId="37" applyFont="1" applyFill="1" applyBorder="1" applyAlignment="1">
      <alignment horizontal="centerContinuous"/>
    </xf>
    <xf numFmtId="0" fontId="31" fillId="25" borderId="17" xfId="37" applyFont="1" applyFill="1" applyBorder="1" applyAlignment="1">
      <alignment horizontal="centerContinuous"/>
    </xf>
    <xf numFmtId="0" fontId="31" fillId="25" borderId="17" xfId="37" applyFont="1" applyFill="1" applyBorder="1"/>
    <xf numFmtId="0" fontId="31" fillId="25" borderId="29" xfId="37" applyFont="1" applyFill="1" applyBorder="1" applyAlignment="1">
      <alignment horizontal="centerContinuous"/>
    </xf>
    <xf numFmtId="0" fontId="29" fillId="25" borderId="26" xfId="37" applyFont="1" applyFill="1" applyBorder="1"/>
    <xf numFmtId="0" fontId="29" fillId="25" borderId="0" xfId="37" applyFont="1" applyFill="1" applyBorder="1" applyAlignment="1">
      <alignment horizontal="centerContinuous"/>
    </xf>
    <xf numFmtId="0" fontId="31" fillId="25" borderId="0" xfId="37" applyFont="1" applyFill="1" applyBorder="1" applyAlignment="1">
      <alignment horizontal="centerContinuous"/>
    </xf>
    <xf numFmtId="0" fontId="31" fillId="25" borderId="27" xfId="37" applyFont="1" applyFill="1" applyBorder="1" applyAlignment="1">
      <alignment horizontal="centerContinuous"/>
    </xf>
    <xf numFmtId="0" fontId="39" fillId="25" borderId="26" xfId="37" applyFont="1" applyFill="1" applyBorder="1"/>
    <xf numFmtId="0" fontId="4" fillId="25" borderId="0" xfId="37" applyFill="1" applyBorder="1" applyAlignment="1"/>
    <xf numFmtId="164" fontId="29" fillId="25" borderId="0" xfId="37" applyNumberFormat="1" applyFont="1" applyFill="1" applyBorder="1"/>
    <xf numFmtId="164" fontId="29" fillId="25" borderId="0" xfId="37" applyNumberFormat="1" applyFont="1" applyFill="1" applyBorder="1" applyAlignment="1">
      <alignment horizontal="center"/>
    </xf>
    <xf numFmtId="0" fontId="4" fillId="25" borderId="27" xfId="37" applyFont="1" applyFill="1" applyBorder="1" applyAlignment="1"/>
    <xf numFmtId="0" fontId="35" fillId="25" borderId="0" xfId="37" applyFont="1" applyFill="1" applyBorder="1"/>
    <xf numFmtId="0" fontId="29" fillId="25" borderId="26" xfId="37" quotePrefix="1" applyFont="1" applyFill="1" applyBorder="1" applyAlignment="1">
      <alignment horizontal="left"/>
    </xf>
    <xf numFmtId="164" fontId="29" fillId="25" borderId="0" xfId="37" applyNumberFormat="1" applyFont="1" applyFill="1" applyBorder="1" applyAlignment="1"/>
    <xf numFmtId="0" fontId="29" fillId="25" borderId="30" xfId="37" quotePrefix="1" applyFont="1" applyFill="1" applyBorder="1" applyAlignment="1">
      <alignment horizontal="left"/>
    </xf>
    <xf numFmtId="164" fontId="29" fillId="25" borderId="31" xfId="37" applyNumberFormat="1" applyFont="1" applyFill="1" applyBorder="1" applyAlignment="1"/>
    <xf numFmtId="0" fontId="36" fillId="25" borderId="52" xfId="37" applyFont="1" applyFill="1" applyBorder="1" applyAlignment="1">
      <alignment horizontal="centerContinuous"/>
    </xf>
    <xf numFmtId="49" fontId="36" fillId="25" borderId="52" xfId="37" applyNumberFormat="1" applyFont="1" applyFill="1" applyBorder="1" applyAlignment="1">
      <alignment horizontal="centerContinuous"/>
    </xf>
    <xf numFmtId="0" fontId="36" fillId="25" borderId="52" xfId="37" applyFont="1" applyFill="1" applyBorder="1" applyAlignment="1">
      <alignment horizontal="center" wrapText="1"/>
    </xf>
    <xf numFmtId="0" fontId="4" fillId="25" borderId="52" xfId="37" applyFont="1" applyFill="1" applyBorder="1" applyAlignment="1">
      <alignment horizontal="center"/>
    </xf>
    <xf numFmtId="164" fontId="36" fillId="25" borderId="52" xfId="37" applyNumberFormat="1" applyFont="1" applyFill="1" applyBorder="1" applyAlignment="1">
      <alignment horizontal="right"/>
    </xf>
    <xf numFmtId="164" fontId="36" fillId="25" borderId="53" xfId="37" applyNumberFormat="1" applyFont="1" applyFill="1" applyBorder="1" applyAlignment="1">
      <alignment horizontal="right"/>
    </xf>
    <xf numFmtId="164" fontId="36" fillId="25" borderId="54" xfId="37" applyNumberFormat="1" applyFont="1" applyFill="1" applyBorder="1" applyAlignment="1">
      <alignment horizontal="right"/>
    </xf>
    <xf numFmtId="164" fontId="36" fillId="25" borderId="54" xfId="37" applyNumberFormat="1" applyFont="1" applyFill="1" applyBorder="1" applyAlignment="1">
      <alignment horizontal="center"/>
    </xf>
    <xf numFmtId="49" fontId="36" fillId="25" borderId="55" xfId="37" applyNumberFormat="1" applyFont="1" applyFill="1" applyBorder="1" applyAlignment="1">
      <alignment horizontal="centerContinuous"/>
    </xf>
    <xf numFmtId="0" fontId="36" fillId="25" borderId="56" xfId="37" applyFont="1" applyFill="1" applyBorder="1" applyAlignment="1">
      <alignment horizontal="center" wrapText="1"/>
    </xf>
    <xf numFmtId="0" fontId="4" fillId="25" borderId="56" xfId="37" applyFill="1" applyBorder="1"/>
    <xf numFmtId="164" fontId="36" fillId="25" borderId="56" xfId="37" applyNumberFormat="1" applyFont="1" applyFill="1" applyBorder="1" applyAlignment="1">
      <alignment horizontal="center"/>
    </xf>
    <xf numFmtId="164" fontId="36" fillId="25" borderId="56" xfId="37" applyNumberFormat="1" applyFont="1" applyFill="1" applyBorder="1" applyAlignment="1">
      <alignment horizontal="center" vertical="center"/>
    </xf>
    <xf numFmtId="164" fontId="36" fillId="25" borderId="57" xfId="37" applyNumberFormat="1" applyFont="1" applyFill="1" applyBorder="1" applyAlignment="1">
      <alignment horizontal="center"/>
    </xf>
    <xf numFmtId="0" fontId="32" fillId="25" borderId="28" xfId="37" applyFont="1" applyFill="1" applyBorder="1"/>
    <xf numFmtId="0" fontId="4" fillId="25" borderId="29" xfId="37" applyFont="1" applyFill="1" applyBorder="1"/>
    <xf numFmtId="0" fontId="4" fillId="25" borderId="27" xfId="37" applyFont="1" applyFill="1" applyBorder="1"/>
    <xf numFmtId="0" fontId="30" fillId="25" borderId="27" xfId="37" applyFont="1" applyFill="1" applyBorder="1"/>
    <xf numFmtId="0" fontId="29" fillId="25" borderId="30" xfId="37" applyFont="1" applyFill="1" applyBorder="1"/>
    <xf numFmtId="0" fontId="4" fillId="25" borderId="31" xfId="37" applyFont="1" applyFill="1" applyBorder="1"/>
    <xf numFmtId="0" fontId="30" fillId="25" borderId="32" xfId="37" applyFont="1" applyFill="1" applyBorder="1"/>
    <xf numFmtId="0" fontId="27" fillId="29" borderId="12" xfId="43" applyFont="1" applyFill="1" applyBorder="1" applyAlignment="1">
      <alignment horizontal="center" wrapText="1"/>
    </xf>
    <xf numFmtId="171" fontId="36" fillId="25" borderId="21" xfId="37" applyNumberFormat="1" applyFont="1" applyFill="1" applyBorder="1" applyAlignment="1">
      <alignment horizontal="center"/>
    </xf>
    <xf numFmtId="171" fontId="36" fillId="25" borderId="52" xfId="37" applyNumberFormat="1" applyFont="1" applyFill="1" applyBorder="1" applyAlignment="1">
      <alignment horizontal="center"/>
    </xf>
    <xf numFmtId="0" fontId="3" fillId="0" borderId="0" xfId="0" applyFont="1" applyAlignment="1">
      <alignment horizontal="center" vertical="top" wrapText="1"/>
    </xf>
    <xf numFmtId="0" fontId="4" fillId="0" borderId="0" xfId="0" applyFont="1" applyAlignment="1">
      <alignment vertical="top" wrapText="1"/>
    </xf>
    <xf numFmtId="0" fontId="4" fillId="0" borderId="0" xfId="0" applyFont="1" applyAlignment="1">
      <alignment horizontal="left" vertical="top" wrapText="1"/>
    </xf>
    <xf numFmtId="0" fontId="0" fillId="0" borderId="0" xfId="0" applyAlignment="1">
      <alignment vertical="top" wrapText="1"/>
    </xf>
    <xf numFmtId="0" fontId="3" fillId="0" borderId="0" xfId="0" applyFont="1" applyAlignment="1">
      <alignment vertical="top" wrapText="1"/>
    </xf>
    <xf numFmtId="0" fontId="4" fillId="0" borderId="0" xfId="0" applyFont="1" applyAlignment="1">
      <alignment horizontal="center" vertical="top" wrapText="1"/>
    </xf>
    <xf numFmtId="0" fontId="27" fillId="25" borderId="12" xfId="43" applyFont="1" applyFill="1" applyBorder="1" applyAlignment="1">
      <alignment vertical="center" wrapText="1"/>
    </xf>
    <xf numFmtId="0" fontId="27" fillId="25" borderId="15" xfId="43" applyFont="1" applyFill="1" applyBorder="1" applyAlignment="1">
      <alignment vertical="center" wrapText="1"/>
    </xf>
    <xf numFmtId="0" fontId="27" fillId="25" borderId="13" xfId="43" applyFont="1" applyFill="1" applyBorder="1" applyAlignment="1">
      <alignment vertical="center" wrapText="1"/>
    </xf>
    <xf numFmtId="0" fontId="26" fillId="25" borderId="0" xfId="46" applyFont="1" applyFill="1" applyAlignment="1">
      <alignment horizontal="center" vertical="top" wrapText="1"/>
    </xf>
    <xf numFmtId="0" fontId="4" fillId="25" borderId="0" xfId="46" applyFill="1" applyAlignment="1">
      <alignment horizontal="center" vertical="top" wrapText="1"/>
    </xf>
    <xf numFmtId="0" fontId="3" fillId="26" borderId="0" xfId="46" applyFont="1" applyFill="1" applyAlignment="1">
      <alignment horizontal="center" vertical="top" wrapText="1"/>
    </xf>
    <xf numFmtId="0" fontId="3" fillId="25" borderId="0" xfId="46" applyFont="1" applyFill="1" applyAlignment="1">
      <alignment horizontal="center" vertical="top" wrapText="1"/>
    </xf>
    <xf numFmtId="0" fontId="4" fillId="25" borderId="0" xfId="46" applyFont="1" applyFill="1" applyAlignment="1">
      <alignment horizontal="center" vertical="top" wrapText="1"/>
    </xf>
    <xf numFmtId="0" fontId="22" fillId="25" borderId="0" xfId="47" applyFont="1" applyFill="1" applyBorder="1"/>
    <xf numFmtId="0" fontId="23" fillId="25" borderId="0" xfId="47" applyFont="1" applyFill="1" applyBorder="1"/>
    <xf numFmtId="0" fontId="22" fillId="26" borderId="0" xfId="47" applyFont="1" applyFill="1" applyBorder="1"/>
    <xf numFmtId="0" fontId="23" fillId="25" borderId="0" xfId="47" applyFont="1" applyFill="1" applyBorder="1" applyAlignment="1">
      <alignment horizontal="right"/>
    </xf>
    <xf numFmtId="0" fontId="23" fillId="26" borderId="0" xfId="47" applyFont="1" applyFill="1" applyBorder="1"/>
    <xf numFmtId="0" fontId="1" fillId="0" borderId="0" xfId="47" applyBorder="1"/>
    <xf numFmtId="0" fontId="22" fillId="26" borderId="0" xfId="47" applyFont="1" applyFill="1"/>
    <xf numFmtId="0" fontId="22" fillId="25" borderId="0" xfId="47" applyFont="1" applyFill="1" applyBorder="1" applyAlignment="1"/>
    <xf numFmtId="0" fontId="22" fillId="25" borderId="14" xfId="47" applyFont="1" applyFill="1" applyBorder="1" applyAlignment="1">
      <alignment horizontal="center" vertical="center"/>
    </xf>
    <xf numFmtId="0" fontId="22" fillId="25" borderId="14" xfId="47" applyFont="1" applyFill="1" applyBorder="1" applyAlignment="1">
      <alignment vertical="center"/>
    </xf>
    <xf numFmtId="0" fontId="22" fillId="25" borderId="14" xfId="47" applyFont="1" applyFill="1" applyBorder="1" applyAlignment="1">
      <alignment horizontal="center" vertical="center" wrapText="1"/>
    </xf>
    <xf numFmtId="0" fontId="36" fillId="25" borderId="30" xfId="37" applyFont="1" applyFill="1" applyBorder="1" applyAlignment="1">
      <alignment horizontal="center"/>
    </xf>
    <xf numFmtId="0" fontId="36" fillId="25" borderId="31" xfId="37" applyFont="1" applyFill="1" applyBorder="1" applyAlignment="1">
      <alignment horizontal="center"/>
    </xf>
    <xf numFmtId="0" fontId="36" fillId="25" borderId="32" xfId="37" applyFont="1" applyFill="1" applyBorder="1" applyAlignment="1">
      <alignment horizontal="center"/>
    </xf>
    <xf numFmtId="164" fontId="36" fillId="25" borderId="0" xfId="37" applyNumberFormat="1" applyFont="1" applyFill="1" applyBorder="1" applyAlignment="1">
      <alignment horizontal="right"/>
    </xf>
    <xf numFmtId="0" fontId="4" fillId="25" borderId="0" xfId="0" applyFont="1" applyFill="1" applyAlignment="1">
      <alignment horizontal="center"/>
    </xf>
    <xf numFmtId="0" fontId="0" fillId="25" borderId="0" xfId="0" applyFill="1" applyAlignment="1">
      <alignment horizontal="center"/>
    </xf>
    <xf numFmtId="0" fontId="0" fillId="25" borderId="0" xfId="0" applyFill="1"/>
    <xf numFmtId="0" fontId="0" fillId="25" borderId="0" xfId="0" applyFill="1" applyBorder="1" applyAlignment="1">
      <alignment horizontal="center"/>
    </xf>
    <xf numFmtId="0" fontId="45" fillId="25" borderId="0" xfId="0" applyFont="1" applyFill="1" applyBorder="1" applyAlignment="1">
      <alignment horizontal="center" vertical="center" wrapText="1"/>
    </xf>
    <xf numFmtId="2" fontId="0" fillId="25" borderId="0" xfId="0" applyNumberFormat="1" applyFill="1" applyBorder="1" applyAlignment="1">
      <alignment horizontal="center"/>
    </xf>
    <xf numFmtId="0" fontId="46" fillId="25" borderId="58" xfId="0" applyFont="1" applyFill="1" applyBorder="1" applyAlignment="1">
      <alignment horizontal="center" vertical="center" wrapText="1"/>
    </xf>
    <xf numFmtId="10" fontId="36" fillId="25" borderId="24" xfId="37" applyNumberFormat="1" applyFont="1" applyFill="1" applyBorder="1" applyAlignment="1">
      <alignment horizontal="center"/>
    </xf>
    <xf numFmtId="10" fontId="36" fillId="25" borderId="21" xfId="37" applyNumberFormat="1" applyFont="1" applyFill="1" applyBorder="1" applyAlignment="1">
      <alignment horizontal="center"/>
    </xf>
    <xf numFmtId="164" fontId="37" fillId="36" borderId="28" xfId="37" applyNumberFormat="1" applyFont="1" applyFill="1" applyBorder="1" applyAlignment="1">
      <alignment horizontal="center" vertical="center"/>
    </xf>
    <xf numFmtId="164" fontId="36" fillId="25" borderId="52" xfId="37" applyNumberFormat="1" applyFont="1" applyFill="1" applyBorder="1" applyAlignment="1">
      <alignment horizontal="center"/>
    </xf>
    <xf numFmtId="0" fontId="37" fillId="34" borderId="44" xfId="37" applyFont="1" applyFill="1" applyBorder="1" applyAlignment="1">
      <alignment wrapText="1"/>
    </xf>
    <xf numFmtId="0" fontId="37" fillId="25" borderId="24" xfId="37" applyFont="1" applyFill="1" applyBorder="1" applyAlignment="1">
      <alignment wrapText="1"/>
    </xf>
    <xf numFmtId="0" fontId="37" fillId="25" borderId="24" xfId="37" applyFont="1" applyFill="1" applyBorder="1"/>
    <xf numFmtId="0" fontId="36" fillId="0" borderId="41" xfId="37" applyFont="1" applyFill="1" applyBorder="1" applyAlignment="1">
      <alignment horizontal="center"/>
    </xf>
    <xf numFmtId="0" fontId="36" fillId="0" borderId="24" xfId="37" applyFont="1" applyFill="1" applyBorder="1" applyAlignment="1">
      <alignment horizontal="center"/>
    </xf>
    <xf numFmtId="0" fontId="22" fillId="25" borderId="0" xfId="47" applyFont="1" applyFill="1" applyBorder="1" applyAlignment="1">
      <alignment horizontal="center"/>
    </xf>
    <xf numFmtId="0" fontId="24" fillId="27" borderId="0" xfId="47" applyFont="1" applyFill="1" applyBorder="1" applyAlignment="1">
      <alignment horizontal="center" vertical="center"/>
    </xf>
    <xf numFmtId="0" fontId="25" fillId="25" borderId="0" xfId="47" applyFont="1" applyFill="1" applyBorder="1" applyAlignment="1">
      <alignment horizontal="center"/>
    </xf>
    <xf numFmtId="0" fontId="26" fillId="25" borderId="0" xfId="47" applyFont="1" applyFill="1" applyBorder="1" applyAlignment="1">
      <alignment horizontal="center"/>
    </xf>
    <xf numFmtId="0" fontId="23" fillId="25" borderId="0" xfId="47" applyFont="1" applyFill="1" applyBorder="1" applyAlignment="1">
      <alignment horizontal="left" vertical="top" wrapText="1"/>
    </xf>
    <xf numFmtId="0" fontId="22" fillId="25" borderId="0" xfId="47" applyFont="1" applyFill="1" applyBorder="1" applyAlignment="1">
      <alignment horizontal="left" vertical="top" wrapText="1"/>
    </xf>
    <xf numFmtId="0" fontId="23" fillId="25" borderId="31" xfId="47" applyFont="1" applyFill="1" applyBorder="1" applyAlignment="1">
      <alignment horizontal="center"/>
    </xf>
    <xf numFmtId="0" fontId="22" fillId="25" borderId="31" xfId="47" applyFont="1" applyFill="1" applyBorder="1" applyAlignment="1">
      <alignment horizontal="center"/>
    </xf>
    <xf numFmtId="0" fontId="24" fillId="27" borderId="11" xfId="47" applyFont="1" applyFill="1" applyBorder="1" applyAlignment="1">
      <alignment horizontal="center" vertical="center" wrapText="1"/>
    </xf>
    <xf numFmtId="0" fontId="24" fillId="28" borderId="12" xfId="47" applyFont="1" applyFill="1" applyBorder="1" applyAlignment="1">
      <alignment horizontal="center" wrapText="1"/>
    </xf>
    <xf numFmtId="0" fontId="24" fillId="28" borderId="13" xfId="47" applyFont="1" applyFill="1" applyBorder="1" applyAlignment="1">
      <alignment horizontal="center" wrapText="1"/>
    </xf>
    <xf numFmtId="0" fontId="22" fillId="25" borderId="14" xfId="43" applyFont="1" applyFill="1" applyBorder="1" applyAlignment="1">
      <alignment horizontal="center"/>
    </xf>
    <xf numFmtId="0" fontId="27" fillId="29" borderId="12" xfId="43" applyFont="1" applyFill="1" applyBorder="1" applyAlignment="1">
      <alignment horizontal="left" wrapText="1"/>
    </xf>
    <xf numFmtId="0" fontId="27" fillId="29" borderId="15" xfId="43" applyFont="1" applyFill="1" applyBorder="1" applyAlignment="1">
      <alignment horizontal="left" wrapText="1"/>
    </xf>
    <xf numFmtId="0" fontId="27" fillId="29" borderId="13" xfId="43" applyFont="1" applyFill="1" applyBorder="1" applyAlignment="1">
      <alignment horizontal="left" wrapText="1"/>
    </xf>
    <xf numFmtId="3" fontId="27" fillId="29" borderId="12" xfId="43" applyNumberFormat="1" applyFont="1" applyFill="1" applyBorder="1" applyAlignment="1">
      <alignment horizontal="left" wrapText="1"/>
    </xf>
    <xf numFmtId="3" fontId="27" fillId="29" borderId="15" xfId="43" applyNumberFormat="1" applyFont="1" applyFill="1" applyBorder="1" applyAlignment="1">
      <alignment horizontal="left" wrapText="1"/>
    </xf>
    <xf numFmtId="3" fontId="27" fillId="29" borderId="13" xfId="43" applyNumberFormat="1" applyFont="1" applyFill="1" applyBorder="1" applyAlignment="1">
      <alignment horizontal="left" wrapText="1"/>
    </xf>
    <xf numFmtId="0" fontId="24" fillId="27" borderId="0" xfId="43" applyFont="1" applyFill="1" applyBorder="1" applyAlignment="1">
      <alignment horizontal="center" vertical="center"/>
    </xf>
    <xf numFmtId="0" fontId="25" fillId="25" borderId="12" xfId="43" applyFont="1" applyFill="1" applyBorder="1" applyAlignment="1">
      <alignment horizontal="center"/>
    </xf>
    <xf numFmtId="0" fontId="25" fillId="25" borderId="15" xfId="43" applyFont="1" applyFill="1" applyBorder="1" applyAlignment="1">
      <alignment horizontal="center"/>
    </xf>
    <xf numFmtId="0" fontId="25" fillId="25" borderId="13" xfId="43" applyFont="1" applyFill="1" applyBorder="1" applyAlignment="1">
      <alignment horizontal="center"/>
    </xf>
    <xf numFmtId="0" fontId="26" fillId="25" borderId="15" xfId="43" applyFont="1" applyFill="1" applyBorder="1" applyAlignment="1">
      <alignment horizontal="center"/>
    </xf>
    <xf numFmtId="0" fontId="26" fillId="25" borderId="13" xfId="43" applyFont="1" applyFill="1" applyBorder="1" applyAlignment="1">
      <alignment horizontal="center"/>
    </xf>
    <xf numFmtId="0" fontId="22" fillId="25" borderId="12" xfId="43" applyFont="1" applyFill="1" applyBorder="1" applyAlignment="1">
      <alignment horizontal="center"/>
    </xf>
    <xf numFmtId="0" fontId="22" fillId="25" borderId="15" xfId="43" applyFont="1" applyFill="1" applyBorder="1" applyAlignment="1">
      <alignment horizontal="center"/>
    </xf>
    <xf numFmtId="0" fontId="22" fillId="25" borderId="13" xfId="43" applyFont="1" applyFill="1" applyBorder="1" applyAlignment="1">
      <alignment horizontal="center"/>
    </xf>
    <xf numFmtId="0" fontId="22" fillId="30" borderId="19" xfId="43" applyFont="1" applyFill="1" applyBorder="1" applyAlignment="1">
      <alignment horizontal="center" vertical="center"/>
    </xf>
    <xf numFmtId="0" fontId="22" fillId="30" borderId="20" xfId="43" applyFont="1" applyFill="1" applyBorder="1" applyAlignment="1">
      <alignment horizontal="center" vertical="center"/>
    </xf>
    <xf numFmtId="0" fontId="22" fillId="30" borderId="38" xfId="43" applyFont="1" applyFill="1" applyBorder="1" applyAlignment="1">
      <alignment horizontal="center" vertical="center"/>
    </xf>
    <xf numFmtId="0" fontId="23" fillId="30" borderId="20" xfId="43" applyFont="1" applyFill="1" applyBorder="1" applyAlignment="1">
      <alignment horizontal="center" vertical="center"/>
    </xf>
    <xf numFmtId="0" fontId="23" fillId="30" borderId="38" xfId="43" applyFont="1" applyFill="1" applyBorder="1" applyAlignment="1">
      <alignment horizontal="center" vertical="center"/>
    </xf>
    <xf numFmtId="172" fontId="27" fillId="29" borderId="12" xfId="43" applyNumberFormat="1" applyFont="1" applyFill="1" applyBorder="1" applyAlignment="1">
      <alignment horizontal="left" wrapText="1"/>
    </xf>
    <xf numFmtId="172" fontId="27" fillId="29" borderId="15" xfId="43" applyNumberFormat="1" applyFont="1" applyFill="1" applyBorder="1" applyAlignment="1">
      <alignment horizontal="left" wrapText="1"/>
    </xf>
    <xf numFmtId="172" fontId="27" fillId="29" borderId="13" xfId="43" applyNumberFormat="1" applyFont="1" applyFill="1" applyBorder="1" applyAlignment="1">
      <alignment horizontal="left" wrapText="1"/>
    </xf>
    <xf numFmtId="9" fontId="27" fillId="29" borderId="12" xfId="44" applyFont="1" applyFill="1" applyBorder="1" applyAlignment="1">
      <alignment horizontal="left" wrapText="1"/>
    </xf>
    <xf numFmtId="9" fontId="27" fillId="29" borderId="15" xfId="44" applyFont="1" applyFill="1" applyBorder="1" applyAlignment="1">
      <alignment horizontal="left" wrapText="1"/>
    </xf>
    <xf numFmtId="9" fontId="27" fillId="29" borderId="13" xfId="44" applyFont="1" applyFill="1" applyBorder="1" applyAlignment="1">
      <alignment horizontal="left" wrapText="1"/>
    </xf>
    <xf numFmtId="9" fontId="27" fillId="29" borderId="35" xfId="44" applyFont="1" applyFill="1" applyBorder="1" applyAlignment="1">
      <alignment horizontal="left" wrapText="1"/>
    </xf>
    <xf numFmtId="9" fontId="27" fillId="29" borderId="36" xfId="44" applyFont="1" applyFill="1" applyBorder="1" applyAlignment="1">
      <alignment horizontal="left" wrapText="1"/>
    </xf>
    <xf numFmtId="9" fontId="27" fillId="29" borderId="37" xfId="44" applyFont="1" applyFill="1" applyBorder="1" applyAlignment="1">
      <alignment horizontal="left" wrapText="1"/>
    </xf>
    <xf numFmtId="0" fontId="22" fillId="25" borderId="35" xfId="43" applyFont="1" applyFill="1" applyBorder="1" applyAlignment="1">
      <alignment horizontal="center"/>
    </xf>
    <xf numFmtId="0" fontId="22" fillId="25" borderId="36" xfId="43" applyFont="1" applyFill="1" applyBorder="1" applyAlignment="1">
      <alignment horizontal="center"/>
    </xf>
    <xf numFmtId="0" fontId="22" fillId="25" borderId="37" xfId="43" applyFont="1" applyFill="1" applyBorder="1" applyAlignment="1">
      <alignment horizontal="center"/>
    </xf>
    <xf numFmtId="0" fontId="27" fillId="29" borderId="14" xfId="43" applyFont="1" applyFill="1" applyBorder="1" applyAlignment="1">
      <alignment horizontal="left" wrapText="1"/>
    </xf>
    <xf numFmtId="0" fontId="24" fillId="28" borderId="16" xfId="43" applyFont="1" applyFill="1" applyBorder="1" applyAlignment="1">
      <alignment horizontal="center" wrapText="1"/>
    </xf>
    <xf numFmtId="0" fontId="24" fillId="28" borderId="11" xfId="43" applyFont="1" applyFill="1" applyBorder="1" applyAlignment="1">
      <alignment horizontal="center" wrapText="1"/>
    </xf>
    <xf numFmtId="0" fontId="24" fillId="27" borderId="0" xfId="43" applyFont="1" applyFill="1" applyBorder="1" applyAlignment="1">
      <alignment horizontal="center" vertical="center" wrapText="1"/>
    </xf>
    <xf numFmtId="0" fontId="23" fillId="25" borderId="10" xfId="43" applyFont="1" applyFill="1" applyBorder="1" applyAlignment="1">
      <alignment horizontal="center"/>
    </xf>
    <xf numFmtId="0" fontId="22" fillId="25" borderId="10" xfId="43" applyFont="1" applyFill="1" applyBorder="1" applyAlignment="1">
      <alignment horizontal="center"/>
    </xf>
    <xf numFmtId="0" fontId="22" fillId="25" borderId="0" xfId="43" applyFont="1" applyFill="1" applyBorder="1" applyAlignment="1">
      <alignment horizontal="center"/>
    </xf>
    <xf numFmtId="0" fontId="23" fillId="25" borderId="31" xfId="43" applyFont="1" applyFill="1" applyBorder="1" applyAlignment="1">
      <alignment horizontal="center"/>
    </xf>
    <xf numFmtId="0" fontId="22" fillId="25" borderId="31" xfId="43" applyFont="1" applyFill="1" applyBorder="1" applyAlignment="1">
      <alignment horizontal="center"/>
    </xf>
    <xf numFmtId="0" fontId="22" fillId="25" borderId="12" xfId="43" applyFont="1" applyFill="1" applyBorder="1" applyAlignment="1">
      <alignment horizontal="center" vertical="center"/>
    </xf>
    <xf numFmtId="0" fontId="22" fillId="25" borderId="15" xfId="43" applyFont="1" applyFill="1" applyBorder="1" applyAlignment="1">
      <alignment horizontal="center" vertical="center"/>
    </xf>
    <xf numFmtId="0" fontId="22" fillId="25" borderId="13" xfId="43" applyFont="1" applyFill="1" applyBorder="1" applyAlignment="1">
      <alignment horizontal="center" vertical="center"/>
    </xf>
    <xf numFmtId="0" fontId="24" fillId="28" borderId="12" xfId="43" applyFont="1" applyFill="1" applyBorder="1" applyAlignment="1">
      <alignment horizontal="left" wrapText="1"/>
    </xf>
    <xf numFmtId="0" fontId="24" fillId="28" borderId="15" xfId="43" applyFont="1" applyFill="1" applyBorder="1" applyAlignment="1">
      <alignment horizontal="left" wrapText="1"/>
    </xf>
    <xf numFmtId="0" fontId="24" fillId="28" borderId="13" xfId="43" applyFont="1" applyFill="1" applyBorder="1" applyAlignment="1">
      <alignment horizontal="left" wrapText="1"/>
    </xf>
    <xf numFmtId="0" fontId="22" fillId="25" borderId="33" xfId="43" applyFont="1" applyFill="1" applyBorder="1" applyAlignment="1">
      <alignment horizontal="center" vertical="center"/>
    </xf>
    <xf numFmtId="0" fontId="22" fillId="25" borderId="34" xfId="43" applyFont="1" applyFill="1" applyBorder="1" applyAlignment="1">
      <alignment horizontal="center" vertical="center"/>
    </xf>
    <xf numFmtId="0" fontId="24" fillId="27" borderId="11" xfId="43" applyFont="1" applyFill="1" applyBorder="1" applyAlignment="1">
      <alignment horizontal="center" wrapText="1"/>
    </xf>
    <xf numFmtId="0" fontId="27" fillId="29" borderId="12" xfId="43" applyFont="1" applyFill="1" applyBorder="1" applyAlignment="1">
      <alignment horizontal="center" wrapText="1"/>
    </xf>
    <xf numFmtId="0" fontId="27" fillId="29" borderId="15" xfId="43" applyFont="1" applyFill="1" applyBorder="1" applyAlignment="1">
      <alignment horizontal="center" wrapText="1"/>
    </xf>
    <xf numFmtId="0" fontId="27" fillId="29" borderId="13" xfId="43" applyFont="1" applyFill="1" applyBorder="1" applyAlignment="1">
      <alignment horizontal="center" wrapText="1"/>
    </xf>
    <xf numFmtId="0" fontId="22" fillId="25" borderId="12" xfId="43" applyFont="1" applyFill="1" applyBorder="1" applyAlignment="1">
      <alignment horizontal="left" vertical="center"/>
    </xf>
    <xf numFmtId="0" fontId="22" fillId="25" borderId="15" xfId="43" applyFont="1" applyFill="1" applyBorder="1" applyAlignment="1">
      <alignment horizontal="left" vertical="center"/>
    </xf>
    <xf numFmtId="0" fontId="22" fillId="25" borderId="12" xfId="43" applyFont="1" applyFill="1" applyBorder="1" applyAlignment="1">
      <alignment horizontal="center" vertical="center" wrapText="1"/>
    </xf>
    <xf numFmtId="0" fontId="22" fillId="25" borderId="13" xfId="43" applyFont="1" applyFill="1" applyBorder="1" applyAlignment="1">
      <alignment horizontal="center" vertical="center" wrapText="1"/>
    </xf>
    <xf numFmtId="0" fontId="22" fillId="25" borderId="12" xfId="43" applyFont="1" applyFill="1" applyBorder="1" applyAlignment="1">
      <alignment horizontal="left" vertical="center" wrapText="1"/>
    </xf>
    <xf numFmtId="0" fontId="22" fillId="25" borderId="15" xfId="43" applyFont="1" applyFill="1" applyBorder="1" applyAlignment="1">
      <alignment horizontal="left" vertical="center" wrapText="1"/>
    </xf>
    <xf numFmtId="0" fontId="22" fillId="25" borderId="17" xfId="43" applyFont="1" applyFill="1" applyBorder="1" applyAlignment="1">
      <alignment horizontal="center"/>
    </xf>
    <xf numFmtId="0" fontId="22" fillId="25" borderId="13" xfId="43" applyFont="1" applyFill="1" applyBorder="1" applyAlignment="1">
      <alignment horizontal="left" vertical="center" wrapText="1"/>
    </xf>
    <xf numFmtId="0" fontId="22" fillId="25" borderId="12" xfId="43" applyFont="1" applyFill="1" applyBorder="1" applyAlignment="1">
      <alignment vertical="center"/>
    </xf>
    <xf numFmtId="0" fontId="22" fillId="25" borderId="15" xfId="43" applyFont="1" applyFill="1" applyBorder="1" applyAlignment="1">
      <alignment vertical="center"/>
    </xf>
    <xf numFmtId="0" fontId="22" fillId="25" borderId="13" xfId="43" applyFont="1" applyFill="1" applyBorder="1" applyAlignment="1">
      <alignment vertical="center"/>
    </xf>
    <xf numFmtId="0" fontId="23" fillId="25" borderId="12" xfId="43" applyFont="1" applyFill="1" applyBorder="1" applyAlignment="1">
      <alignment horizontal="center" vertical="center" wrapText="1"/>
    </xf>
    <xf numFmtId="0" fontId="23" fillId="25" borderId="15" xfId="43" applyFont="1" applyFill="1" applyBorder="1" applyAlignment="1">
      <alignment horizontal="center" vertical="center" wrapText="1"/>
    </xf>
    <xf numFmtId="0" fontId="23" fillId="25" borderId="13" xfId="43" applyFont="1" applyFill="1" applyBorder="1" applyAlignment="1">
      <alignment horizontal="center" vertical="center" wrapText="1"/>
    </xf>
    <xf numFmtId="0" fontId="22" fillId="25" borderId="13" xfId="43" applyFont="1" applyFill="1" applyBorder="1" applyAlignment="1">
      <alignment horizontal="left" vertical="center"/>
    </xf>
    <xf numFmtId="0" fontId="27" fillId="25" borderId="12" xfId="43" applyFont="1" applyFill="1" applyBorder="1" applyAlignment="1">
      <alignment horizontal="center" vertical="center" wrapText="1"/>
    </xf>
    <xf numFmtId="0" fontId="27" fillId="25" borderId="15" xfId="43" applyFont="1" applyFill="1" applyBorder="1" applyAlignment="1">
      <alignment horizontal="center" vertical="center" wrapText="1"/>
    </xf>
    <xf numFmtId="0" fontId="27" fillId="25" borderId="13" xfId="43" applyFont="1" applyFill="1" applyBorder="1" applyAlignment="1">
      <alignment horizontal="center" vertical="center" wrapText="1"/>
    </xf>
    <xf numFmtId="166" fontId="29" fillId="25" borderId="31" xfId="37" applyNumberFormat="1" applyFont="1" applyFill="1" applyBorder="1" applyAlignment="1">
      <alignment horizontal="center"/>
    </xf>
    <xf numFmtId="166" fontId="4" fillId="25" borderId="31" xfId="37" applyNumberFormat="1" applyFont="1" applyFill="1" applyBorder="1" applyAlignment="1"/>
    <xf numFmtId="166" fontId="4" fillId="25" borderId="32" xfId="37" applyNumberFormat="1" applyFont="1" applyFill="1" applyBorder="1" applyAlignment="1"/>
    <xf numFmtId="164" fontId="29" fillId="25" borderId="0" xfId="37" applyNumberFormat="1" applyFont="1" applyFill="1" applyBorder="1" applyAlignment="1">
      <alignment horizontal="center"/>
    </xf>
    <xf numFmtId="0" fontId="4" fillId="25" borderId="0" xfId="37" applyFill="1" applyBorder="1" applyAlignment="1"/>
    <xf numFmtId="0" fontId="4" fillId="25" borderId="27" xfId="37" applyFill="1" applyBorder="1" applyAlignment="1"/>
    <xf numFmtId="0" fontId="4" fillId="25" borderId="0" xfId="37" applyFont="1" applyFill="1" applyBorder="1" applyAlignment="1"/>
    <xf numFmtId="0" fontId="4" fillId="25" borderId="27" xfId="37" applyFont="1" applyFill="1" applyBorder="1" applyAlignment="1"/>
    <xf numFmtId="166" fontId="29" fillId="25" borderId="0" xfId="37" applyNumberFormat="1" applyFont="1" applyFill="1" applyBorder="1" applyAlignment="1">
      <alignment horizontal="center"/>
    </xf>
    <xf numFmtId="166" fontId="4" fillId="25" borderId="0" xfId="37" applyNumberFormat="1" applyFont="1" applyFill="1" applyBorder="1" applyAlignment="1"/>
    <xf numFmtId="166" fontId="4" fillId="25" borderId="27" xfId="37" applyNumberFormat="1" applyFont="1" applyFill="1" applyBorder="1" applyAlignment="1"/>
    <xf numFmtId="0" fontId="36" fillId="25" borderId="22" xfId="37" applyFont="1" applyFill="1" applyBorder="1" applyAlignment="1">
      <alignment horizontal="center"/>
    </xf>
    <xf numFmtId="0" fontId="4" fillId="25" borderId="22" xfId="37" applyFill="1" applyBorder="1" applyAlignment="1"/>
    <xf numFmtId="0" fontId="36" fillId="25" borderId="0" xfId="37" applyFont="1" applyFill="1" applyBorder="1" applyAlignment="1">
      <alignment horizontal="left" wrapText="1"/>
    </xf>
    <xf numFmtId="0" fontId="37" fillId="25" borderId="0" xfId="37" applyFont="1" applyFill="1" applyBorder="1" applyAlignment="1">
      <alignment horizontal="right"/>
    </xf>
    <xf numFmtId="0" fontId="37" fillId="25" borderId="28" xfId="37" applyFont="1" applyFill="1" applyBorder="1" applyAlignment="1">
      <alignment horizontal="center"/>
    </xf>
    <xf numFmtId="0" fontId="37" fillId="25" borderId="17" xfId="37" applyFont="1" applyFill="1" applyBorder="1" applyAlignment="1">
      <alignment horizontal="center"/>
    </xf>
    <xf numFmtId="0" fontId="37" fillId="25" borderId="29" xfId="37" applyFont="1" applyFill="1" applyBorder="1" applyAlignment="1">
      <alignment horizontal="center"/>
    </xf>
    <xf numFmtId="0" fontId="38" fillId="25" borderId="25" xfId="37" applyFont="1" applyFill="1" applyBorder="1" applyAlignment="1">
      <alignment wrapText="1"/>
    </xf>
    <xf numFmtId="0" fontId="4" fillId="25" borderId="0" xfId="37" applyFill="1" applyAlignment="1">
      <alignment wrapText="1"/>
    </xf>
    <xf numFmtId="0" fontId="24" fillId="25" borderId="0" xfId="43" applyFont="1" applyFill="1" applyBorder="1" applyAlignment="1">
      <alignment horizontal="left" wrapText="1"/>
    </xf>
    <xf numFmtId="0" fontId="24" fillId="25" borderId="0" xfId="43" applyFont="1" applyFill="1" applyBorder="1" applyAlignment="1">
      <alignment horizontal="center" wrapText="1"/>
    </xf>
    <xf numFmtId="0" fontId="22" fillId="25" borderId="0" xfId="43" applyFont="1" applyFill="1" applyBorder="1" applyAlignment="1">
      <alignment horizontal="left" vertical="center" wrapText="1"/>
    </xf>
    <xf numFmtId="0" fontId="23" fillId="25" borderId="0" xfId="43" applyFont="1" applyFill="1" applyBorder="1" applyAlignment="1">
      <alignment horizontal="center" vertical="center" wrapText="1"/>
    </xf>
    <xf numFmtId="0" fontId="22" fillId="25" borderId="0" xfId="43" applyFont="1" applyFill="1" applyBorder="1" applyAlignment="1">
      <alignment horizontal="left" vertical="center"/>
    </xf>
    <xf numFmtId="0" fontId="28" fillId="25" borderId="0" xfId="43" applyFont="1" applyFill="1" applyBorder="1" applyAlignment="1">
      <alignment horizontal="center" wrapText="1"/>
    </xf>
    <xf numFmtId="0" fontId="27" fillId="25" borderId="0" xfId="43" applyFont="1" applyFill="1" applyBorder="1" applyAlignment="1">
      <alignment horizontal="center" vertical="center" wrapText="1"/>
    </xf>
    <xf numFmtId="0" fontId="23" fillId="25" borderId="0" xfId="43" applyFont="1" applyFill="1" applyBorder="1" applyAlignment="1">
      <alignment horizontal="left" vertical="center" wrapText="1"/>
    </xf>
    <xf numFmtId="0" fontId="28" fillId="25" borderId="0" xfId="43" applyFont="1" applyFill="1" applyBorder="1" applyAlignment="1">
      <alignment horizontal="left" vertical="center" wrapText="1"/>
    </xf>
    <xf numFmtId="0" fontId="28" fillId="25" borderId="0" xfId="43" applyFont="1" applyFill="1" applyBorder="1" applyAlignment="1">
      <alignment vertical="center"/>
    </xf>
    <xf numFmtId="0" fontId="28" fillId="25" borderId="0" xfId="43" applyFont="1" applyFill="1" applyBorder="1" applyAlignment="1">
      <alignment horizontal="left" wrapText="1"/>
    </xf>
    <xf numFmtId="0" fontId="28" fillId="25" borderId="0" xfId="43" applyFont="1" applyFill="1" applyBorder="1" applyAlignment="1">
      <alignment horizontal="center" vertical="center"/>
    </xf>
    <xf numFmtId="0" fontId="23" fillId="25" borderId="0" xfId="43" applyFont="1" applyFill="1" applyBorder="1" applyAlignment="1">
      <alignment horizontal="left" vertical="center"/>
    </xf>
    <xf numFmtId="0" fontId="23" fillId="25" borderId="0" xfId="43" applyFont="1" applyFill="1" applyBorder="1" applyAlignment="1">
      <alignment horizontal="center" vertical="center"/>
    </xf>
  </cellXfs>
  <cellStyles count="48">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2" xfId="45"/>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ustomBuiltin="1"/>
    <cellStyle name="Normal 2" xfId="37"/>
    <cellStyle name="Normal 3" xfId="43"/>
    <cellStyle name="Normal 3 2" xfId="47"/>
    <cellStyle name="Normal 4" xfId="46"/>
    <cellStyle name="Note" xfId="38" builtinId="10" customBuiltin="1"/>
    <cellStyle name="Output" xfId="39" builtinId="21" customBuiltin="1"/>
    <cellStyle name="Percent" xfId="44" builtinId="5"/>
    <cellStyle name="Title" xfId="40" builtinId="15" customBuiltin="1"/>
    <cellStyle name="Total" xfId="41" builtinId="25" customBuiltin="1"/>
    <cellStyle name="Warning Text" xfId="42"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005CB8"/>
      <rgbColor rgb="009999FF"/>
      <rgbColor rgb="00993366"/>
      <rgbColor rgb="00FFFFDD"/>
      <rgbColor rgb="00C0C0C0"/>
      <rgbColor rgb="00C0C0C0"/>
      <rgbColor rgb="00FF8080"/>
      <rgbColor rgb="000066CC"/>
      <rgbColor rgb="00B0ACD5"/>
      <rgbColor rgb="00000080"/>
      <rgbColor rgb="00FF00FF"/>
      <rgbColor rgb="00FFFF00"/>
      <rgbColor rgb="0000FFFF"/>
      <rgbColor rgb="00800080"/>
      <rgbColor rgb="00800000"/>
      <rgbColor rgb="00008080"/>
      <rgbColor rgb="000000FF"/>
      <rgbColor rgb="0000CCFF"/>
      <rgbColor rgb="00CCFFFF"/>
      <rgbColor rgb="00C0C0C0"/>
      <rgbColor rgb="00EAEAEA"/>
      <rgbColor rgb="00E3F4FF"/>
      <rgbColor rgb="00E3DFD1"/>
      <rgbColor rgb="00CC99FF"/>
      <rgbColor rgb="00F8F8F8"/>
      <rgbColor rgb="003366FF"/>
      <rgbColor rgb="0033CCCC"/>
      <rgbColor rgb="0099CC00"/>
      <rgbColor rgb="00FFFFCC"/>
      <rgbColor rgb="00FF9900"/>
      <rgbColor rgb="00FF6600"/>
      <rgbColor rgb="007171A1"/>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externalLink" Target="externalLinks/externalLink1.xml"/><Relationship Id="rId28" Type="http://schemas.openxmlformats.org/officeDocument/2006/relationships/theme" Target="theme/theme1.xml"/><Relationship Id="rId29" Type="http://schemas.openxmlformats.org/officeDocument/2006/relationships/styles" Target="styles.xml"/><Relationship Id="rId30" Type="http://schemas.openxmlformats.org/officeDocument/2006/relationships/sharedStrings" Target="sharedStrings.xml"/><Relationship Id="rId31" Type="http://schemas.openxmlformats.org/officeDocument/2006/relationships/calcChain" Target="calcChain.xml"/><Relationship Id="rId32"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4" Type="http://schemas.openxmlformats.org/officeDocument/2006/relationships/image" Target="../media/image9.png"/><Relationship Id="rId5" Type="http://schemas.openxmlformats.org/officeDocument/2006/relationships/image" Target="../media/image10.png"/><Relationship Id="rId6" Type="http://schemas.openxmlformats.org/officeDocument/2006/relationships/image" Target="../media/image11.png"/><Relationship Id="rId7" Type="http://schemas.openxmlformats.org/officeDocument/2006/relationships/image" Target="../media/image3.jpeg"/><Relationship Id="rId1" Type="http://schemas.openxmlformats.org/officeDocument/2006/relationships/image" Target="../media/image6.png"/><Relationship Id="rId2" Type="http://schemas.openxmlformats.org/officeDocument/2006/relationships/image" Target="../media/image7.png"/></Relationships>
</file>

<file path=xl/drawings/_rels/drawing17.xml.rels><?xml version="1.0" encoding="UTF-8" standalone="yes"?>
<Relationships xmlns="http://schemas.openxmlformats.org/package/2006/relationships"><Relationship Id="rId3" Type="http://schemas.openxmlformats.org/officeDocument/2006/relationships/image" Target="../media/image14.png"/><Relationship Id="rId4" Type="http://schemas.openxmlformats.org/officeDocument/2006/relationships/image" Target="../media/image15.png"/><Relationship Id="rId5" Type="http://schemas.openxmlformats.org/officeDocument/2006/relationships/image" Target="../media/image16.png"/><Relationship Id="rId6" Type="http://schemas.openxmlformats.org/officeDocument/2006/relationships/image" Target="../media/image17.png"/><Relationship Id="rId7" Type="http://schemas.openxmlformats.org/officeDocument/2006/relationships/image" Target="../media/image3.jpeg"/><Relationship Id="rId1" Type="http://schemas.openxmlformats.org/officeDocument/2006/relationships/image" Target="../media/image12.png"/><Relationship Id="rId2" Type="http://schemas.openxmlformats.org/officeDocument/2006/relationships/image" Target="../media/image13.png"/></Relationships>
</file>

<file path=xl/drawings/_rels/drawing18.xml.rels><?xml version="1.0" encoding="UTF-8" standalone="yes"?>
<Relationships xmlns="http://schemas.openxmlformats.org/package/2006/relationships"><Relationship Id="rId3" Type="http://schemas.openxmlformats.org/officeDocument/2006/relationships/image" Target="../media/image20.png"/><Relationship Id="rId4" Type="http://schemas.openxmlformats.org/officeDocument/2006/relationships/image" Target="../media/image21.png"/><Relationship Id="rId5" Type="http://schemas.openxmlformats.org/officeDocument/2006/relationships/image" Target="../media/image22.png"/><Relationship Id="rId6" Type="http://schemas.openxmlformats.org/officeDocument/2006/relationships/image" Target="../media/image23.png"/><Relationship Id="rId7" Type="http://schemas.openxmlformats.org/officeDocument/2006/relationships/image" Target="../media/image3.jpeg"/><Relationship Id="rId1" Type="http://schemas.openxmlformats.org/officeDocument/2006/relationships/image" Target="../media/image18.png"/><Relationship Id="rId2"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0</xdr:col>
      <xdr:colOff>571500</xdr:colOff>
      <xdr:row>0</xdr:row>
      <xdr:rowOff>38100</xdr:rowOff>
    </xdr:from>
    <xdr:to>
      <xdr:col>1</xdr:col>
      <xdr:colOff>1644276</xdr:colOff>
      <xdr:row>5</xdr:row>
      <xdr:rowOff>108658</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71500" y="38100"/>
          <a:ext cx="1758576" cy="9087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31750</xdr:colOff>
      <xdr:row>0</xdr:row>
      <xdr:rowOff>47625</xdr:rowOff>
    </xdr:from>
    <xdr:to>
      <xdr:col>1</xdr:col>
      <xdr:colOff>1790326</xdr:colOff>
      <xdr:row>5</xdr:row>
      <xdr:rowOff>130883</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7550" y="47625"/>
          <a:ext cx="1758576" cy="921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596901</xdr:colOff>
      <xdr:row>0</xdr:row>
      <xdr:rowOff>50800</xdr:rowOff>
    </xdr:from>
    <xdr:to>
      <xdr:col>2</xdr:col>
      <xdr:colOff>1066801</xdr:colOff>
      <xdr:row>5</xdr:row>
      <xdr:rowOff>141529</xdr:rowOff>
    </xdr:to>
    <xdr:pic>
      <xdr:nvPicPr>
        <xdr:cNvPr id="3"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6901" y="50800"/>
          <a:ext cx="1803400" cy="9289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620485</xdr:colOff>
      <xdr:row>0</xdr:row>
      <xdr:rowOff>54429</xdr:rowOff>
    </xdr:from>
    <xdr:to>
      <xdr:col>1</xdr:col>
      <xdr:colOff>1567543</xdr:colOff>
      <xdr:row>5</xdr:row>
      <xdr:rowOff>68526</xdr:rowOff>
    </xdr:to>
    <xdr:pic>
      <xdr:nvPicPr>
        <xdr:cNvPr id="3"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20485" y="54429"/>
          <a:ext cx="1654629" cy="8522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555171</xdr:colOff>
      <xdr:row>0</xdr:row>
      <xdr:rowOff>21771</xdr:rowOff>
    </xdr:from>
    <xdr:to>
      <xdr:col>1</xdr:col>
      <xdr:colOff>1651000</xdr:colOff>
      <xdr:row>5</xdr:row>
      <xdr:rowOff>112500</xdr:rowOff>
    </xdr:to>
    <xdr:pic>
      <xdr:nvPicPr>
        <xdr:cNvPr id="3"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55171" y="21771"/>
          <a:ext cx="1803400" cy="9289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609600</xdr:colOff>
      <xdr:row>0</xdr:row>
      <xdr:rowOff>68580</xdr:rowOff>
    </xdr:from>
    <xdr:to>
      <xdr:col>1</xdr:col>
      <xdr:colOff>1701800</xdr:colOff>
      <xdr:row>6</xdr:row>
      <xdr:rowOff>559</xdr:rowOff>
    </xdr:to>
    <xdr:pic>
      <xdr:nvPicPr>
        <xdr:cNvPr id="3"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 y="68580"/>
          <a:ext cx="1803400" cy="9289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617220</xdr:colOff>
      <xdr:row>0</xdr:row>
      <xdr:rowOff>76200</xdr:rowOff>
    </xdr:from>
    <xdr:to>
      <xdr:col>1</xdr:col>
      <xdr:colOff>1709420</xdr:colOff>
      <xdr:row>6</xdr:row>
      <xdr:rowOff>1829</xdr:rowOff>
    </xdr:to>
    <xdr:pic>
      <xdr:nvPicPr>
        <xdr:cNvPr id="3"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7220" y="76200"/>
          <a:ext cx="1803400" cy="9289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601981</xdr:colOff>
      <xdr:row>0</xdr:row>
      <xdr:rowOff>121919</xdr:rowOff>
    </xdr:from>
    <xdr:to>
      <xdr:col>1</xdr:col>
      <xdr:colOff>1694181</xdr:colOff>
      <xdr:row>6</xdr:row>
      <xdr:rowOff>47548</xdr:rowOff>
    </xdr:to>
    <xdr:pic>
      <xdr:nvPicPr>
        <xdr:cNvPr id="3"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1981" y="121919"/>
          <a:ext cx="1803400" cy="9289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601981</xdr:colOff>
      <xdr:row>0</xdr:row>
      <xdr:rowOff>121919</xdr:rowOff>
    </xdr:from>
    <xdr:to>
      <xdr:col>1</xdr:col>
      <xdr:colOff>1694181</xdr:colOff>
      <xdr:row>6</xdr:row>
      <xdr:rowOff>47548</xdr:rowOff>
    </xdr:to>
    <xdr:pic>
      <xdr:nvPicPr>
        <xdr:cNvPr id="3"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1981" y="121919"/>
          <a:ext cx="1803400" cy="9289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601981</xdr:colOff>
      <xdr:row>0</xdr:row>
      <xdr:rowOff>121919</xdr:rowOff>
    </xdr:from>
    <xdr:to>
      <xdr:col>1</xdr:col>
      <xdr:colOff>1698799</xdr:colOff>
      <xdr:row>6</xdr:row>
      <xdr:rowOff>39466</xdr:rowOff>
    </xdr:to>
    <xdr:pic>
      <xdr:nvPicPr>
        <xdr:cNvPr id="3"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1981" y="121919"/>
          <a:ext cx="1803400" cy="9289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601981</xdr:colOff>
      <xdr:row>0</xdr:row>
      <xdr:rowOff>121919</xdr:rowOff>
    </xdr:from>
    <xdr:to>
      <xdr:col>1</xdr:col>
      <xdr:colOff>1698799</xdr:colOff>
      <xdr:row>6</xdr:row>
      <xdr:rowOff>39466</xdr:rowOff>
    </xdr:to>
    <xdr:pic>
      <xdr:nvPicPr>
        <xdr:cNvPr id="3"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1981" y="121919"/>
          <a:ext cx="1803400" cy="9289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601981</xdr:colOff>
      <xdr:row>0</xdr:row>
      <xdr:rowOff>121919</xdr:rowOff>
    </xdr:from>
    <xdr:to>
      <xdr:col>1</xdr:col>
      <xdr:colOff>1698799</xdr:colOff>
      <xdr:row>6</xdr:row>
      <xdr:rowOff>39466</xdr:rowOff>
    </xdr:to>
    <xdr:pic>
      <xdr:nvPicPr>
        <xdr:cNvPr id="3"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1981" y="121919"/>
          <a:ext cx="1803400" cy="9289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601981</xdr:colOff>
      <xdr:row>0</xdr:row>
      <xdr:rowOff>121919</xdr:rowOff>
    </xdr:from>
    <xdr:to>
      <xdr:col>1</xdr:col>
      <xdr:colOff>1697810</xdr:colOff>
      <xdr:row>6</xdr:row>
      <xdr:rowOff>49362</xdr:rowOff>
    </xdr:to>
    <xdr:pic>
      <xdr:nvPicPr>
        <xdr:cNvPr id="3"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1981" y="121919"/>
          <a:ext cx="1803400" cy="9289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601981</xdr:colOff>
      <xdr:row>0</xdr:row>
      <xdr:rowOff>121919</xdr:rowOff>
    </xdr:from>
    <xdr:to>
      <xdr:col>1</xdr:col>
      <xdr:colOff>1697810</xdr:colOff>
      <xdr:row>6</xdr:row>
      <xdr:rowOff>49362</xdr:rowOff>
    </xdr:to>
    <xdr:pic>
      <xdr:nvPicPr>
        <xdr:cNvPr id="3"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1981" y="121919"/>
          <a:ext cx="1803400" cy="9289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601981</xdr:colOff>
      <xdr:row>0</xdr:row>
      <xdr:rowOff>121919</xdr:rowOff>
    </xdr:from>
    <xdr:to>
      <xdr:col>1</xdr:col>
      <xdr:colOff>1697810</xdr:colOff>
      <xdr:row>6</xdr:row>
      <xdr:rowOff>49362</xdr:rowOff>
    </xdr:to>
    <xdr:pic>
      <xdr:nvPicPr>
        <xdr:cNvPr id="3"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1981" y="121919"/>
          <a:ext cx="1803400" cy="9289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184150</xdr:colOff>
      <xdr:row>7</xdr:row>
      <xdr:rowOff>193674</xdr:rowOff>
    </xdr:from>
    <xdr:to>
      <xdr:col>2</xdr:col>
      <xdr:colOff>1831261</xdr:colOff>
      <xdr:row>13</xdr:row>
      <xdr:rowOff>158749</xdr:rowOff>
    </xdr:to>
    <xdr:pic>
      <xdr:nvPicPr>
        <xdr:cNvPr id="3" name="Picture 2"/>
        <xdr:cNvPicPr>
          <a:picLocks noChangeAspect="1"/>
        </xdr:cNvPicPr>
      </xdr:nvPicPr>
      <xdr:blipFill>
        <a:blip xmlns:r="http://schemas.openxmlformats.org/officeDocument/2006/relationships" r:embed="rId1"/>
        <a:stretch>
          <a:fillRect/>
        </a:stretch>
      </xdr:blipFill>
      <xdr:spPr>
        <a:xfrm>
          <a:off x="869950" y="1355724"/>
          <a:ext cx="3694986" cy="2517775"/>
        </a:xfrm>
        <a:prstGeom prst="rect">
          <a:avLst/>
        </a:prstGeom>
      </xdr:spPr>
    </xdr:pic>
    <xdr:clientData/>
  </xdr:twoCellAnchor>
  <xdr:twoCellAnchor editAs="oneCell">
    <xdr:from>
      <xdr:col>3</xdr:col>
      <xdr:colOff>273050</xdr:colOff>
      <xdr:row>7</xdr:row>
      <xdr:rowOff>111124</xdr:rowOff>
    </xdr:from>
    <xdr:to>
      <xdr:col>5</xdr:col>
      <xdr:colOff>82850</xdr:colOff>
      <xdr:row>14</xdr:row>
      <xdr:rowOff>15874</xdr:rowOff>
    </xdr:to>
    <xdr:pic>
      <xdr:nvPicPr>
        <xdr:cNvPr id="4" name="Picture 3"/>
        <xdr:cNvPicPr>
          <a:picLocks noChangeAspect="1"/>
        </xdr:cNvPicPr>
      </xdr:nvPicPr>
      <xdr:blipFill>
        <a:blip xmlns:r="http://schemas.openxmlformats.org/officeDocument/2006/relationships" r:embed="rId2"/>
        <a:stretch>
          <a:fillRect/>
        </a:stretch>
      </xdr:blipFill>
      <xdr:spPr>
        <a:xfrm>
          <a:off x="5064125" y="1273174"/>
          <a:ext cx="3905550" cy="2828925"/>
        </a:xfrm>
        <a:prstGeom prst="rect">
          <a:avLst/>
        </a:prstGeom>
      </xdr:spPr>
    </xdr:pic>
    <xdr:clientData/>
  </xdr:twoCellAnchor>
  <xdr:twoCellAnchor editAs="oneCell">
    <xdr:from>
      <xdr:col>1</xdr:col>
      <xdr:colOff>85725</xdr:colOff>
      <xdr:row>16</xdr:row>
      <xdr:rowOff>311150</xdr:rowOff>
    </xdr:from>
    <xdr:to>
      <xdr:col>2</xdr:col>
      <xdr:colOff>1692481</xdr:colOff>
      <xdr:row>22</xdr:row>
      <xdr:rowOff>365125</xdr:rowOff>
    </xdr:to>
    <xdr:pic>
      <xdr:nvPicPr>
        <xdr:cNvPr id="5" name="Picture 4"/>
        <xdr:cNvPicPr>
          <a:picLocks noChangeAspect="1"/>
        </xdr:cNvPicPr>
      </xdr:nvPicPr>
      <xdr:blipFill>
        <a:blip xmlns:r="http://schemas.openxmlformats.org/officeDocument/2006/relationships" r:embed="rId3"/>
        <a:stretch>
          <a:fillRect/>
        </a:stretch>
      </xdr:blipFill>
      <xdr:spPr>
        <a:xfrm>
          <a:off x="771525" y="5140325"/>
          <a:ext cx="3654631" cy="2635250"/>
        </a:xfrm>
        <a:prstGeom prst="rect">
          <a:avLst/>
        </a:prstGeom>
      </xdr:spPr>
    </xdr:pic>
    <xdr:clientData/>
  </xdr:twoCellAnchor>
  <xdr:twoCellAnchor editAs="oneCell">
    <xdr:from>
      <xdr:col>3</xdr:col>
      <xdr:colOff>358775</xdr:colOff>
      <xdr:row>16</xdr:row>
      <xdr:rowOff>304799</xdr:rowOff>
    </xdr:from>
    <xdr:to>
      <xdr:col>4</xdr:col>
      <xdr:colOff>1926826</xdr:colOff>
      <xdr:row>22</xdr:row>
      <xdr:rowOff>317499</xdr:rowOff>
    </xdr:to>
    <xdr:pic>
      <xdr:nvPicPr>
        <xdr:cNvPr id="6" name="Picture 5"/>
        <xdr:cNvPicPr>
          <a:picLocks noChangeAspect="1"/>
        </xdr:cNvPicPr>
      </xdr:nvPicPr>
      <xdr:blipFill>
        <a:blip xmlns:r="http://schemas.openxmlformats.org/officeDocument/2006/relationships" r:embed="rId4"/>
        <a:stretch>
          <a:fillRect/>
        </a:stretch>
      </xdr:blipFill>
      <xdr:spPr>
        <a:xfrm>
          <a:off x="5149850" y="5133974"/>
          <a:ext cx="3615926" cy="2593975"/>
        </a:xfrm>
        <a:prstGeom prst="rect">
          <a:avLst/>
        </a:prstGeom>
      </xdr:spPr>
    </xdr:pic>
    <xdr:clientData/>
  </xdr:twoCellAnchor>
  <xdr:twoCellAnchor editAs="oneCell">
    <xdr:from>
      <xdr:col>0</xdr:col>
      <xdr:colOff>657225</xdr:colOff>
      <xdr:row>24</xdr:row>
      <xdr:rowOff>371475</xdr:rowOff>
    </xdr:from>
    <xdr:to>
      <xdr:col>2</xdr:col>
      <xdr:colOff>1851153</xdr:colOff>
      <xdr:row>33</xdr:row>
      <xdr:rowOff>190500</xdr:rowOff>
    </xdr:to>
    <xdr:pic>
      <xdr:nvPicPr>
        <xdr:cNvPr id="7" name="Picture 6"/>
        <xdr:cNvPicPr>
          <a:picLocks noChangeAspect="1"/>
        </xdr:cNvPicPr>
      </xdr:nvPicPr>
      <xdr:blipFill>
        <a:blip xmlns:r="http://schemas.openxmlformats.org/officeDocument/2006/relationships" r:embed="rId5"/>
        <a:stretch>
          <a:fillRect/>
        </a:stretch>
      </xdr:blipFill>
      <xdr:spPr>
        <a:xfrm>
          <a:off x="657225" y="8829675"/>
          <a:ext cx="3927603" cy="2847975"/>
        </a:xfrm>
        <a:prstGeom prst="rect">
          <a:avLst/>
        </a:prstGeom>
      </xdr:spPr>
    </xdr:pic>
    <xdr:clientData/>
  </xdr:twoCellAnchor>
  <xdr:twoCellAnchor editAs="oneCell">
    <xdr:from>
      <xdr:col>3</xdr:col>
      <xdr:colOff>1022349</xdr:colOff>
      <xdr:row>24</xdr:row>
      <xdr:rowOff>111125</xdr:rowOff>
    </xdr:from>
    <xdr:to>
      <xdr:col>4</xdr:col>
      <xdr:colOff>1269999</xdr:colOff>
      <xdr:row>33</xdr:row>
      <xdr:rowOff>181070</xdr:rowOff>
    </xdr:to>
    <xdr:pic>
      <xdr:nvPicPr>
        <xdr:cNvPr id="8" name="Picture 7"/>
        <xdr:cNvPicPr>
          <a:picLocks noChangeAspect="1"/>
        </xdr:cNvPicPr>
      </xdr:nvPicPr>
      <xdr:blipFill>
        <a:blip xmlns:r="http://schemas.openxmlformats.org/officeDocument/2006/relationships" r:embed="rId6"/>
        <a:stretch>
          <a:fillRect/>
        </a:stretch>
      </xdr:blipFill>
      <xdr:spPr>
        <a:xfrm>
          <a:off x="5813424" y="8569325"/>
          <a:ext cx="2295525" cy="3098895"/>
        </a:xfrm>
        <a:prstGeom prst="rect">
          <a:avLst/>
        </a:prstGeom>
      </xdr:spPr>
    </xdr:pic>
    <xdr:clientData/>
  </xdr:twoCellAnchor>
  <xdr:twoCellAnchor editAs="oneCell">
    <xdr:from>
      <xdr:col>0</xdr:col>
      <xdr:colOff>601981</xdr:colOff>
      <xdr:row>0</xdr:row>
      <xdr:rowOff>121919</xdr:rowOff>
    </xdr:from>
    <xdr:to>
      <xdr:col>1</xdr:col>
      <xdr:colOff>1698799</xdr:colOff>
      <xdr:row>6</xdr:row>
      <xdr:rowOff>39466</xdr:rowOff>
    </xdr:to>
    <xdr:pic>
      <xdr:nvPicPr>
        <xdr:cNvPr id="9" name="Picture 8"/>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01981" y="121919"/>
          <a:ext cx="1803400" cy="9289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206375</xdr:colOff>
      <xdr:row>7</xdr:row>
      <xdr:rowOff>365125</xdr:rowOff>
    </xdr:from>
    <xdr:to>
      <xdr:col>3</xdr:col>
      <xdr:colOff>2035</xdr:colOff>
      <xdr:row>13</xdr:row>
      <xdr:rowOff>127000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892175" y="1527175"/>
          <a:ext cx="3900935" cy="2314575"/>
        </a:xfrm>
        <a:prstGeom prst="rect">
          <a:avLst/>
        </a:prstGeom>
      </xdr:spPr>
    </xdr:pic>
    <xdr:clientData/>
  </xdr:twoCellAnchor>
  <xdr:twoCellAnchor editAs="oneCell">
    <xdr:from>
      <xdr:col>3</xdr:col>
      <xdr:colOff>809624</xdr:colOff>
      <xdr:row>7</xdr:row>
      <xdr:rowOff>428624</xdr:rowOff>
    </xdr:from>
    <xdr:to>
      <xdr:col>4</xdr:col>
      <xdr:colOff>1727032</xdr:colOff>
      <xdr:row>13</xdr:row>
      <xdr:rowOff>158749</xdr:rowOff>
    </xdr:to>
    <xdr:pic>
      <xdr:nvPicPr>
        <xdr:cNvPr id="4" name="Picture 3"/>
        <xdr:cNvPicPr>
          <a:picLocks noChangeAspect="1"/>
        </xdr:cNvPicPr>
      </xdr:nvPicPr>
      <xdr:blipFill>
        <a:blip xmlns:r="http://schemas.openxmlformats.org/officeDocument/2006/relationships" r:embed="rId2"/>
        <a:stretch>
          <a:fillRect/>
        </a:stretch>
      </xdr:blipFill>
      <xdr:spPr>
        <a:xfrm>
          <a:off x="5600699" y="1590674"/>
          <a:ext cx="2965283" cy="2282825"/>
        </a:xfrm>
        <a:prstGeom prst="rect">
          <a:avLst/>
        </a:prstGeom>
      </xdr:spPr>
    </xdr:pic>
    <xdr:clientData/>
  </xdr:twoCellAnchor>
  <xdr:twoCellAnchor editAs="oneCell">
    <xdr:from>
      <xdr:col>1</xdr:col>
      <xdr:colOff>714375</xdr:colOff>
      <xdr:row>17</xdr:row>
      <xdr:rowOff>0</xdr:rowOff>
    </xdr:from>
    <xdr:to>
      <xdr:col>2</xdr:col>
      <xdr:colOff>714375</xdr:colOff>
      <xdr:row>22</xdr:row>
      <xdr:rowOff>384064</xdr:rowOff>
    </xdr:to>
    <xdr:pic>
      <xdr:nvPicPr>
        <xdr:cNvPr id="5" name="Picture 4"/>
        <xdr:cNvPicPr>
          <a:picLocks noChangeAspect="1"/>
        </xdr:cNvPicPr>
      </xdr:nvPicPr>
      <xdr:blipFill>
        <a:blip xmlns:r="http://schemas.openxmlformats.org/officeDocument/2006/relationships" r:embed="rId3"/>
        <a:stretch>
          <a:fillRect/>
        </a:stretch>
      </xdr:blipFill>
      <xdr:spPr>
        <a:xfrm>
          <a:off x="1400175" y="5200650"/>
          <a:ext cx="2047875" cy="2593864"/>
        </a:xfrm>
        <a:prstGeom prst="rect">
          <a:avLst/>
        </a:prstGeom>
      </xdr:spPr>
    </xdr:pic>
    <xdr:clientData/>
  </xdr:twoCellAnchor>
  <xdr:twoCellAnchor editAs="oneCell">
    <xdr:from>
      <xdr:col>3</xdr:col>
      <xdr:colOff>412750</xdr:colOff>
      <xdr:row>16</xdr:row>
      <xdr:rowOff>349250</xdr:rowOff>
    </xdr:from>
    <xdr:to>
      <xdr:col>4</xdr:col>
      <xdr:colOff>1919975</xdr:colOff>
      <xdr:row>22</xdr:row>
      <xdr:rowOff>428625</xdr:rowOff>
    </xdr:to>
    <xdr:pic>
      <xdr:nvPicPr>
        <xdr:cNvPr id="6" name="Picture 5"/>
        <xdr:cNvPicPr>
          <a:picLocks noChangeAspect="1"/>
        </xdr:cNvPicPr>
      </xdr:nvPicPr>
      <xdr:blipFill>
        <a:blip xmlns:r="http://schemas.openxmlformats.org/officeDocument/2006/relationships" r:embed="rId4"/>
        <a:stretch>
          <a:fillRect/>
        </a:stretch>
      </xdr:blipFill>
      <xdr:spPr>
        <a:xfrm>
          <a:off x="5203825" y="5178425"/>
          <a:ext cx="3555100" cy="2660650"/>
        </a:xfrm>
        <a:prstGeom prst="rect">
          <a:avLst/>
        </a:prstGeom>
      </xdr:spPr>
    </xdr:pic>
    <xdr:clientData/>
  </xdr:twoCellAnchor>
  <xdr:twoCellAnchor editAs="oneCell">
    <xdr:from>
      <xdr:col>1</xdr:col>
      <xdr:colOff>222250</xdr:colOff>
      <xdr:row>24</xdr:row>
      <xdr:rowOff>285750</xdr:rowOff>
    </xdr:from>
    <xdr:to>
      <xdr:col>2</xdr:col>
      <xdr:colOff>1810789</xdr:colOff>
      <xdr:row>33</xdr:row>
      <xdr:rowOff>15875</xdr:rowOff>
    </xdr:to>
    <xdr:pic>
      <xdr:nvPicPr>
        <xdr:cNvPr id="7" name="Picture 6"/>
        <xdr:cNvPicPr>
          <a:picLocks noChangeAspect="1"/>
        </xdr:cNvPicPr>
      </xdr:nvPicPr>
      <xdr:blipFill>
        <a:blip xmlns:r="http://schemas.openxmlformats.org/officeDocument/2006/relationships" r:embed="rId5"/>
        <a:stretch>
          <a:fillRect/>
        </a:stretch>
      </xdr:blipFill>
      <xdr:spPr>
        <a:xfrm>
          <a:off x="908050" y="8743950"/>
          <a:ext cx="3636414" cy="2759075"/>
        </a:xfrm>
        <a:prstGeom prst="rect">
          <a:avLst/>
        </a:prstGeom>
      </xdr:spPr>
    </xdr:pic>
    <xdr:clientData/>
  </xdr:twoCellAnchor>
  <xdr:twoCellAnchor editAs="oneCell">
    <xdr:from>
      <xdr:col>3</xdr:col>
      <xdr:colOff>714375</xdr:colOff>
      <xdr:row>24</xdr:row>
      <xdr:rowOff>111125</xdr:rowOff>
    </xdr:from>
    <xdr:to>
      <xdr:col>4</xdr:col>
      <xdr:colOff>1951566</xdr:colOff>
      <xdr:row>33</xdr:row>
      <xdr:rowOff>190500</xdr:rowOff>
    </xdr:to>
    <xdr:pic>
      <xdr:nvPicPr>
        <xdr:cNvPr id="8" name="Picture 7"/>
        <xdr:cNvPicPr>
          <a:picLocks noChangeAspect="1"/>
        </xdr:cNvPicPr>
      </xdr:nvPicPr>
      <xdr:blipFill>
        <a:blip xmlns:r="http://schemas.openxmlformats.org/officeDocument/2006/relationships" r:embed="rId6"/>
        <a:stretch>
          <a:fillRect/>
        </a:stretch>
      </xdr:blipFill>
      <xdr:spPr>
        <a:xfrm>
          <a:off x="5505450" y="8569325"/>
          <a:ext cx="3285066" cy="3108325"/>
        </a:xfrm>
        <a:prstGeom prst="rect">
          <a:avLst/>
        </a:prstGeom>
      </xdr:spPr>
    </xdr:pic>
    <xdr:clientData/>
  </xdr:twoCellAnchor>
  <xdr:twoCellAnchor editAs="oneCell">
    <xdr:from>
      <xdr:col>0</xdr:col>
      <xdr:colOff>601981</xdr:colOff>
      <xdr:row>0</xdr:row>
      <xdr:rowOff>121919</xdr:rowOff>
    </xdr:from>
    <xdr:to>
      <xdr:col>1</xdr:col>
      <xdr:colOff>1694181</xdr:colOff>
      <xdr:row>6</xdr:row>
      <xdr:rowOff>47548</xdr:rowOff>
    </xdr:to>
    <xdr:pic>
      <xdr:nvPicPr>
        <xdr:cNvPr id="9" name="Picture 8"/>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01981" y="121919"/>
          <a:ext cx="1803400" cy="9289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968375</xdr:colOff>
      <xdr:row>7</xdr:row>
      <xdr:rowOff>253999</xdr:rowOff>
    </xdr:from>
    <xdr:to>
      <xdr:col>2</xdr:col>
      <xdr:colOff>1031875</xdr:colOff>
      <xdr:row>13</xdr:row>
      <xdr:rowOff>236236</xdr:rowOff>
    </xdr:to>
    <xdr:pic>
      <xdr:nvPicPr>
        <xdr:cNvPr id="3" name="Picture 2"/>
        <xdr:cNvPicPr>
          <a:picLocks noChangeAspect="1"/>
        </xdr:cNvPicPr>
      </xdr:nvPicPr>
      <xdr:blipFill>
        <a:blip xmlns:r="http://schemas.openxmlformats.org/officeDocument/2006/relationships" r:embed="rId1"/>
        <a:stretch>
          <a:fillRect/>
        </a:stretch>
      </xdr:blipFill>
      <xdr:spPr>
        <a:xfrm>
          <a:off x="1654175" y="1416049"/>
          <a:ext cx="2111375" cy="2534937"/>
        </a:xfrm>
        <a:prstGeom prst="rect">
          <a:avLst/>
        </a:prstGeom>
      </xdr:spPr>
    </xdr:pic>
    <xdr:clientData/>
  </xdr:twoCellAnchor>
  <xdr:twoCellAnchor editAs="oneCell">
    <xdr:from>
      <xdr:col>3</xdr:col>
      <xdr:colOff>333374</xdr:colOff>
      <xdr:row>7</xdr:row>
      <xdr:rowOff>190500</xdr:rowOff>
    </xdr:from>
    <xdr:to>
      <xdr:col>5</xdr:col>
      <xdr:colOff>247629</xdr:colOff>
      <xdr:row>13</xdr:row>
      <xdr:rowOff>158750</xdr:rowOff>
    </xdr:to>
    <xdr:pic>
      <xdr:nvPicPr>
        <xdr:cNvPr id="4" name="Picture 3"/>
        <xdr:cNvPicPr>
          <a:picLocks noChangeAspect="1"/>
        </xdr:cNvPicPr>
      </xdr:nvPicPr>
      <xdr:blipFill>
        <a:blip xmlns:r="http://schemas.openxmlformats.org/officeDocument/2006/relationships" r:embed="rId2"/>
        <a:stretch>
          <a:fillRect/>
        </a:stretch>
      </xdr:blipFill>
      <xdr:spPr>
        <a:xfrm>
          <a:off x="5124449" y="1352550"/>
          <a:ext cx="4010005" cy="2520950"/>
        </a:xfrm>
        <a:prstGeom prst="rect">
          <a:avLst/>
        </a:prstGeom>
      </xdr:spPr>
    </xdr:pic>
    <xdr:clientData/>
  </xdr:twoCellAnchor>
  <xdr:twoCellAnchor editAs="oneCell">
    <xdr:from>
      <xdr:col>1</xdr:col>
      <xdr:colOff>111125</xdr:colOff>
      <xdr:row>16</xdr:row>
      <xdr:rowOff>365124</xdr:rowOff>
    </xdr:from>
    <xdr:to>
      <xdr:col>2</xdr:col>
      <xdr:colOff>2039936</xdr:colOff>
      <xdr:row>22</xdr:row>
      <xdr:rowOff>460374</xdr:rowOff>
    </xdr:to>
    <xdr:pic>
      <xdr:nvPicPr>
        <xdr:cNvPr id="5" name="Picture 4"/>
        <xdr:cNvPicPr>
          <a:picLocks noChangeAspect="1"/>
        </xdr:cNvPicPr>
      </xdr:nvPicPr>
      <xdr:blipFill>
        <a:blip xmlns:r="http://schemas.openxmlformats.org/officeDocument/2006/relationships" r:embed="rId3"/>
        <a:stretch>
          <a:fillRect/>
        </a:stretch>
      </xdr:blipFill>
      <xdr:spPr>
        <a:xfrm>
          <a:off x="796925" y="5194299"/>
          <a:ext cx="3976686" cy="2676525"/>
        </a:xfrm>
        <a:prstGeom prst="rect">
          <a:avLst/>
        </a:prstGeom>
      </xdr:spPr>
    </xdr:pic>
    <xdr:clientData/>
  </xdr:twoCellAnchor>
  <xdr:twoCellAnchor editAs="oneCell">
    <xdr:from>
      <xdr:col>3</xdr:col>
      <xdr:colOff>730249</xdr:colOff>
      <xdr:row>16</xdr:row>
      <xdr:rowOff>301625</xdr:rowOff>
    </xdr:from>
    <xdr:to>
      <xdr:col>5</xdr:col>
      <xdr:colOff>347064</xdr:colOff>
      <xdr:row>22</xdr:row>
      <xdr:rowOff>444500</xdr:rowOff>
    </xdr:to>
    <xdr:pic>
      <xdr:nvPicPr>
        <xdr:cNvPr id="6" name="Picture 5"/>
        <xdr:cNvPicPr>
          <a:picLocks noChangeAspect="1"/>
        </xdr:cNvPicPr>
      </xdr:nvPicPr>
      <xdr:blipFill>
        <a:blip xmlns:r="http://schemas.openxmlformats.org/officeDocument/2006/relationships" r:embed="rId4"/>
        <a:stretch>
          <a:fillRect/>
        </a:stretch>
      </xdr:blipFill>
      <xdr:spPr>
        <a:xfrm>
          <a:off x="5521324" y="5130800"/>
          <a:ext cx="3712565" cy="2724150"/>
        </a:xfrm>
        <a:prstGeom prst="rect">
          <a:avLst/>
        </a:prstGeom>
      </xdr:spPr>
    </xdr:pic>
    <xdr:clientData/>
  </xdr:twoCellAnchor>
  <xdr:twoCellAnchor editAs="oneCell">
    <xdr:from>
      <xdr:col>1</xdr:col>
      <xdr:colOff>63500</xdr:colOff>
      <xdr:row>24</xdr:row>
      <xdr:rowOff>206375</xdr:rowOff>
    </xdr:from>
    <xdr:to>
      <xdr:col>2</xdr:col>
      <xdr:colOff>2016996</xdr:colOff>
      <xdr:row>33</xdr:row>
      <xdr:rowOff>127000</xdr:rowOff>
    </xdr:to>
    <xdr:pic>
      <xdr:nvPicPr>
        <xdr:cNvPr id="7" name="Picture 6"/>
        <xdr:cNvPicPr>
          <a:picLocks noChangeAspect="1"/>
        </xdr:cNvPicPr>
      </xdr:nvPicPr>
      <xdr:blipFill>
        <a:blip xmlns:r="http://schemas.openxmlformats.org/officeDocument/2006/relationships" r:embed="rId5"/>
        <a:stretch>
          <a:fillRect/>
        </a:stretch>
      </xdr:blipFill>
      <xdr:spPr>
        <a:xfrm>
          <a:off x="749300" y="8664575"/>
          <a:ext cx="4001371" cy="2949575"/>
        </a:xfrm>
        <a:prstGeom prst="rect">
          <a:avLst/>
        </a:prstGeom>
      </xdr:spPr>
    </xdr:pic>
    <xdr:clientData/>
  </xdr:twoCellAnchor>
  <xdr:twoCellAnchor editAs="oneCell">
    <xdr:from>
      <xdr:col>3</xdr:col>
      <xdr:colOff>634999</xdr:colOff>
      <xdr:row>24</xdr:row>
      <xdr:rowOff>238124</xdr:rowOff>
    </xdr:from>
    <xdr:to>
      <xdr:col>5</xdr:col>
      <xdr:colOff>544588</xdr:colOff>
      <xdr:row>33</xdr:row>
      <xdr:rowOff>79374</xdr:rowOff>
    </xdr:to>
    <xdr:pic>
      <xdr:nvPicPr>
        <xdr:cNvPr id="8" name="Picture 7"/>
        <xdr:cNvPicPr>
          <a:picLocks noChangeAspect="1"/>
        </xdr:cNvPicPr>
      </xdr:nvPicPr>
      <xdr:blipFill>
        <a:blip xmlns:r="http://schemas.openxmlformats.org/officeDocument/2006/relationships" r:embed="rId6"/>
        <a:stretch>
          <a:fillRect/>
        </a:stretch>
      </xdr:blipFill>
      <xdr:spPr>
        <a:xfrm>
          <a:off x="5426074" y="8696324"/>
          <a:ext cx="4005339" cy="2870200"/>
        </a:xfrm>
        <a:prstGeom prst="rect">
          <a:avLst/>
        </a:prstGeom>
      </xdr:spPr>
    </xdr:pic>
    <xdr:clientData/>
  </xdr:twoCellAnchor>
  <xdr:twoCellAnchor editAs="oneCell">
    <xdr:from>
      <xdr:col>0</xdr:col>
      <xdr:colOff>601981</xdr:colOff>
      <xdr:row>0</xdr:row>
      <xdr:rowOff>121919</xdr:rowOff>
    </xdr:from>
    <xdr:to>
      <xdr:col>1</xdr:col>
      <xdr:colOff>1694181</xdr:colOff>
      <xdr:row>6</xdr:row>
      <xdr:rowOff>47548</xdr:rowOff>
    </xdr:to>
    <xdr:pic>
      <xdr:nvPicPr>
        <xdr:cNvPr id="9" name="Picture 8"/>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01981" y="121919"/>
          <a:ext cx="1803400" cy="9289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opy%20of%20N1%20USDA%20Property%20AssessmentV3.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ummary"/>
      <sheetName val="Photo Checklist"/>
      <sheetName val="Lists"/>
      <sheetName val="Assessment Page 1"/>
      <sheetName val="Assessment Page 2"/>
      <sheetName val="Assessment Page 3"/>
      <sheetName val="Assessment Page 4"/>
      <sheetName val="Assessment Page 5"/>
      <sheetName val="Assessment Page 6"/>
      <sheetName val="Assessment Page 7"/>
      <sheetName val="Assessment Page 8"/>
      <sheetName val="Assessment Page 9"/>
      <sheetName val="Assessment Page 10"/>
      <sheetName val="Assessment Page 11"/>
      <sheetName val="Assessment Page 12"/>
      <sheetName val="Assessment Page 13"/>
      <sheetName val="20-Year AssessmentV2"/>
      <sheetName val="20 Years Assessment"/>
      <sheetName val="Component Index"/>
      <sheetName val="Picture Index"/>
      <sheetName val="Picture Index (2)"/>
      <sheetName val="Picture Index (3)"/>
      <sheetName val="N1"/>
      <sheetName val="DBManagerConfig"/>
      <sheetName val="Database output"/>
    </sheetNames>
    <sheetDataSet>
      <sheetData sheetId="0"/>
      <sheetData sheetId="1"/>
      <sheetData sheetId="2">
        <row r="1">
          <cell r="A1">
            <v>0</v>
          </cell>
          <cell r="Y1" t="str">
            <v>Breakers or Fuses:</v>
          </cell>
        </row>
        <row r="2">
          <cell r="A2">
            <v>1</v>
          </cell>
          <cell r="B2" t="str">
            <v>Yes</v>
          </cell>
          <cell r="C2" t="str">
            <v>Poor - require action within 12 months</v>
          </cell>
          <cell r="D2" t="str">
            <v>Enter Age</v>
          </cell>
          <cell r="E2" t="str">
            <v>Please select the appropriate description of the Utilities:</v>
          </cell>
          <cell r="F2" t="str">
            <v>Individual Metered</v>
          </cell>
          <cell r="G2" t="str">
            <v>Please select the appropriate description of the Sidewalks:</v>
          </cell>
          <cell r="H2" t="str">
            <v>Please select the appropriate description of the Landscaping</v>
          </cell>
          <cell r="I2" t="str">
            <v>Please select the appropriate description of the Parking / Paving:</v>
          </cell>
          <cell r="J2" t="str">
            <v>Please select the appropriate description of the Site Fencing:</v>
          </cell>
          <cell r="K2" t="str">
            <v>Please select the appropriate description of the Mail Facilities:</v>
          </cell>
          <cell r="L2" t="str">
            <v>Please select the appropriate description of the Site Lighting:</v>
          </cell>
          <cell r="M2" t="str">
            <v>Please select the appropriate description of the Play Equipment:</v>
          </cell>
          <cell r="N2" t="str">
            <v>Please select the appropriate description of the Structure:</v>
          </cell>
          <cell r="O2" t="str">
            <v>Please select the appropriate description of the Roofing:</v>
          </cell>
          <cell r="P2" t="str">
            <v>Please select the appropriate description of the Soffit / Fascia / Gutters:</v>
          </cell>
          <cell r="Q2" t="str">
            <v>Please select the appropriate description of the Windows:</v>
          </cell>
          <cell r="R2" t="str">
            <v>Please select the appropriate description of the Exterior Doors:</v>
          </cell>
          <cell r="S2" t="str">
            <v>Please select the appropriate description of the Exterior Walls:</v>
          </cell>
          <cell r="T2" t="str">
            <v>Please select the appropriate description of the Building Mounted Lights:</v>
          </cell>
          <cell r="U2" t="str">
            <v>Please select the appropriate description of the Common Carpet:</v>
          </cell>
          <cell r="V2" t="str">
            <v>Please select the appropriate description of the Common HVAC:</v>
          </cell>
          <cell r="W2" t="str">
            <v>Please select the appropriate description of the Plumbing:</v>
          </cell>
          <cell r="X2" t="str">
            <v>Please select the appropriate description of the Electric Systems:</v>
          </cell>
          <cell r="Y2" t="str">
            <v>Breakers</v>
          </cell>
          <cell r="Z2" t="str">
            <v>Please select the appropriate description of the Floors, Walls, Ceilings, Doors:</v>
          </cell>
          <cell r="AA2" t="str">
            <v>Please select the appropriate description of the Refridgerators, Ranges, Range Hoods, Dishwasher:</v>
          </cell>
          <cell r="AB2" t="str">
            <v>Please select the appropriate description of the Cabinets &amp; Countertops:</v>
          </cell>
          <cell r="AC2" t="str">
            <v>Please select the appropriate description of the Bathrooms &amp; Plumbing Fixtures:</v>
          </cell>
          <cell r="AD2" t="str">
            <v>Please select the appropriate description of the Water Heater:</v>
          </cell>
          <cell r="AE2" t="str">
            <v>Please select the appropriate description of the Elevators:</v>
          </cell>
        </row>
        <row r="3">
          <cell r="A3">
            <v>2</v>
          </cell>
          <cell r="B3" t="str">
            <v>No</v>
          </cell>
          <cell r="C3" t="str">
            <v>Fair - serviceable, but showing age and wear requiring maintenance</v>
          </cell>
          <cell r="D3" t="str">
            <v>Before 1980</v>
          </cell>
          <cell r="E3" t="str">
            <v>Utilities of the property include electric service that are individually metered with no gas on site.  There are site drainage and storm-water runoff ponds adjacent to the property.</v>
          </cell>
          <cell r="F3" t="str">
            <v>Master-Metered</v>
          </cell>
          <cell r="G3" t="str">
            <v>Concrete, 4" thick walkways connect the buildings, amenities and the streets with adequate concrete curbing along the roadways.</v>
          </cell>
          <cell r="H3" t="str">
            <v>Landscape areas that have minimum number of 1 to 5 gallon shrubs, small trees and ground cover plants proportioned for a light visual effect, manual irrigation and seeded lawn.</v>
          </cell>
          <cell r="I3" t="str">
            <v xml:space="preserve">The subject property is provided with a total of XX open asphalt-paved parking spaces and XX carport covered asphalt paved parking spaces.  In addition, the site has XX ADA spaces that are designated handicap parking. The parking spaces are well defined and striped throughout with sporadic speed bumps throughout the property. </v>
          </cell>
          <cell r="J3" t="str">
            <v>Not applicable.  There is no property owned fencing on site.</v>
          </cell>
          <cell r="K3" t="str">
            <v>Mail boxes are pedestal mounted cluster boxes.  The boxes are located near the office, well lit and in public view.</v>
          </cell>
          <cell r="L3" t="str">
            <v>Site lighting consists of pole lights along drives and parking areas as well as building-mounted lighting fixtures are provided throughout the property.</v>
          </cell>
          <cell r="M3" t="str">
            <v xml:space="preserve">The property has a playground located centrally to the property consisting of various pieces of play equipment.  </v>
          </cell>
          <cell r="N3" t="str">
            <v>The building foundation consist of concrete slab-on-grade with reinforced concrete footings.  The typical building construction consists of wood framed structures.</v>
          </cell>
          <cell r="O3" t="str">
            <v xml:space="preserve">The buildings consist of a pitched roof framing with asphaltic composition shingle roofing. </v>
          </cell>
          <cell r="P3" t="str">
            <v xml:space="preserve">There were no gutters, soffits, and fascia on the roof. </v>
          </cell>
          <cell r="Q3" t="str">
            <v>Typical windows consist of sliding dual-pane, double glazed, glass windows with metal frames.</v>
          </cell>
          <cell r="R3" t="str">
            <v>Exterior unit entry doors are metal with top half glass.</v>
          </cell>
          <cell r="S3" t="str">
            <v>Exterior walls are a combination of brick veneer and wood panel (T-111 siding).  Walls are brick except at the front porch of each unit, the offset gables in the middle of the buildings, and window shutters.</v>
          </cell>
          <cell r="T3" t="str">
            <v>Building mounted are on the outside of all of the units in the entranceway and on the patio.  The lights are mounted on the exterior walls of the buildings.</v>
          </cell>
          <cell r="U3" t="str">
            <v>The common area was covered with wall to wall carpet in the office and the community set with low pile commercial grade.</v>
          </cell>
          <cell r="V3" t="str">
            <v>Heating is provided to the units by wall-mounted gas-fired heaters.  Individual thermostats are provided.  Cooling is not provided at the units.</v>
          </cell>
          <cell r="W3" t="str">
            <v>The sanitary sewers and drains were assumed to consist of PVC and cast iron.  Domestic water supply plumbing was observed to be copper.</v>
          </cell>
          <cell r="X3" t="str">
            <v xml:space="preserve">Each unit is provided with XX-amps service via a breaker with copper wiring inside each individual unit.  There were GFCI outlets around the sinks of both the bathroom and the kitchen. </v>
          </cell>
          <cell r="Y3" t="str">
            <v>Fuses</v>
          </cell>
          <cell r="Z3" t="str">
            <v>Typical floor covering consists of vinyl composition tile or sheet vinyl flooring at the kitchens and bathrooms.  Carpet flooring is typical at all other living areas.  Typical drywall, wall board sheet rock is on all of the interior units walls and ceilings.   Interior doors consists of hallow-core wood with wood faces and are hung in painted wood frames.  Wood sliding closet doors are provided at the unit closets.</v>
          </cell>
          <cell r="AA3" t="str">
            <v xml:space="preserve">Each unit includes a gas-fired range with vented hood and refrigerator.  </v>
          </cell>
          <cell r="AB3" t="str">
            <v xml:space="preserve">The units consist of wood frame with solid wood door and drawer fronts.  The countertops are plastic laminate with stainless sinks with a single lever faucet.  </v>
          </cell>
          <cell r="AC3" t="str">
            <v>The units consist of bathroom vanities that are wood frame with solid wood door and drawer fronts including a counterop that is plastic laminate.  Bathroom consists of bathtubs with showers in the ADA accessible units and toilets with toilet seats covering.</v>
          </cell>
          <cell r="AD3" t="str">
            <v>Unit hot water is provided by 40 gallon individual low boy electric hot water heaters.</v>
          </cell>
          <cell r="AE3" t="str">
            <v>Hydraulic</v>
          </cell>
        </row>
        <row r="4">
          <cell r="A4">
            <v>3</v>
          </cell>
          <cell r="C4" t="str">
            <v>Good - no major signs of wear.</v>
          </cell>
          <cell r="D4" t="str">
            <v>1980-1985</v>
          </cell>
          <cell r="E4" t="str">
            <v>Utilities of the property include electric service that are master-metered with no gas on site.  There are site drainage and storm-water runoff ponds adjacent to the property.</v>
          </cell>
          <cell r="F4" t="str">
            <v>Individual or Master-Metered</v>
          </cell>
          <cell r="H4" t="str">
            <v>Landscape areas that have average number of 3 to 5 gallon shrubs, small to large trees, closer spacing of small ground-cover plants, automatic irrigation and seeded lawn.</v>
          </cell>
          <cell r="I4" t="str">
            <v xml:space="preserve">The subject property is provided with a total of XX open asphalt-paved parking spaces and no garage or carport spaces.  In addition, the site has XX ADA spaces that are designated handicap parking. The parking spaces are well defined and striped throughout with sporadic speed bumps throughout the property. </v>
          </cell>
          <cell r="J4" t="str">
            <v>Wood fencing is provided at the property perimeters and private patios.</v>
          </cell>
          <cell r="K4" t="str">
            <v>Individual mounted mail boxes at each respective unit that is mounted to the side of the building façade.</v>
          </cell>
          <cell r="M4" t="str">
            <v>The property has a playground located centrally to the property consisting of various pieces of play equipment.  In addition, the property has a basketball court and picnic area around the courtyard area.</v>
          </cell>
          <cell r="N4" t="str">
            <v>The building foundation consist of concrete slab-on-grade with reinforced concrete footings.  The typical building construction consists of masonry framed - concrete block.</v>
          </cell>
          <cell r="O4" t="str">
            <v>The buildings consist of a pitched roof framing with masonry tile roofing.</v>
          </cell>
          <cell r="P4" t="str">
            <v>Aluminum roof gutters and downspouts were observed throughout.  The soffits were perforated aluminum panel where the gutters are mounted to and fascia boards were wrapped with enameled coil stock.</v>
          </cell>
          <cell r="Q4" t="str">
            <v>Typical windows consist of sliding dual-pane, double glazed, glass windows with vinyl (white) plastic frames.</v>
          </cell>
          <cell r="R4" t="str">
            <v xml:space="preserve">Exterior unit entry doors are all metal with metal screen doors in front. </v>
          </cell>
          <cell r="S4" t="str">
            <v>Exterior walls consist of conventional wood framing with painted exterior plywood siding and wood trim.</v>
          </cell>
          <cell r="U4" t="str">
            <v>The common area was covered with vinyl tile in the office and the community set with low pile commercial grade.</v>
          </cell>
          <cell r="V4" t="str">
            <v>The units have AC units that are central air with typical condensers and air handler for duct system.  Heating is forced air with a gas furnace.</v>
          </cell>
          <cell r="Z4" t="str">
            <v>Typical floor covering consists of vinyl composition tile or sheet vinyl flooring at the kitchens and bathrooms.  Carpet flooring is typical at all other living areas.  Typical popcorn walls is on all of the interior units walls and ceilings.   Interior doors consists of hallow-core wood with wood faces and are hung in painted wood frames.  Wood sliding closet doors are provided at the unit closets.</v>
          </cell>
          <cell r="AA4" t="str">
            <v xml:space="preserve">Each unit includes an electric range with vented hood and refrigerator.  </v>
          </cell>
          <cell r="AD4" t="str">
            <v>Unit hot water is provided by 40 gallon individual gas-fired hot water heaters.</v>
          </cell>
          <cell r="AE4" t="str">
            <v>Electric</v>
          </cell>
        </row>
        <row r="5">
          <cell r="A5">
            <v>4</v>
          </cell>
          <cell r="C5" t="str">
            <v>Excellent - new or like new.</v>
          </cell>
          <cell r="D5" t="str">
            <v>1990-1995</v>
          </cell>
          <cell r="E5" t="str">
            <v>Utilities of the property include electric service that are  individually metered with gas on site.  There are site drainage and storm-water runoff ponds adjacent to the property.</v>
          </cell>
          <cell r="H5" t="str">
            <v>Landscape areas that have high visual content of 5 to 15 gallon shrubs, a greater proportion of large trees, closely spaced ground cover with top dressing, automatic irrigation, seeded lawn and sodded turf areas.</v>
          </cell>
          <cell r="I5" t="str">
            <v xml:space="preserve">The subject property is provided with a total of XX open asphalt-paved parking spaces and no garage or carport spaces.  In addition, the site has XX ADA spaces that are designated handicap parking. The parking spaces are well defined and striped throughout. </v>
          </cell>
          <cell r="J5" t="str">
            <v>2" mesh, #7 wire chain link fencing (6' tall) fencing is provided at the property perimeters and with wood fencing around private patios.</v>
          </cell>
          <cell r="N5" t="str">
            <v>The building foundation consist of concrete slab-on-grade with reinforced concrete footings.  The typical building construction consists of structural steel framing.</v>
          </cell>
          <cell r="O5" t="str">
            <v>The buildings consist of a pitched roof framing with aluminum / metal roofing.</v>
          </cell>
          <cell r="Q5" t="str">
            <v>Typical windows consist of sliding dual-pane, double glazed, glass windows with wood wrapped in vinyl (white) plastic frames.</v>
          </cell>
          <cell r="R5" t="str">
            <v>Exterior unit entry doors are wood with top half glass.</v>
          </cell>
          <cell r="S5" t="str">
            <v>Exterior walls consist of conventional wood framing with vinyl siding.</v>
          </cell>
          <cell r="U5" t="str">
            <v>The common area was covered with laminate floor in the office and the community set with low pile commercial grade.</v>
          </cell>
          <cell r="V5" t="str">
            <v>The units have AC units in the windows with condensers that have no duct system.  Heating is forced air with a gas furnace</v>
          </cell>
          <cell r="AA5" t="str">
            <v xml:space="preserve">Each unit includes an electric range with vented hood and refrigerator and dishwasher.  </v>
          </cell>
          <cell r="AE5" t="str">
            <v>Cable</v>
          </cell>
        </row>
        <row r="6">
          <cell r="A6">
            <v>5</v>
          </cell>
          <cell r="B6" t="str">
            <v>Yes    or       No</v>
          </cell>
          <cell r="D6" t="str">
            <v>1995-2000</v>
          </cell>
          <cell r="E6" t="str">
            <v>Utilities of the property include electric service that are  master-metered with gas on site.  There are site drainage and storm-water runoff ponds adjacent to the property.</v>
          </cell>
          <cell r="I6" t="str">
            <v xml:space="preserve">The subject property is provided with a total of XX open asphalt-paved parking spaces and XX enclosed garages.  In addition, the site has XX ADA spaces that are designated handicap parking. The parking spaces are well defined and striped throughout with sporadic speed bumps throughout the property. </v>
          </cell>
          <cell r="J6" t="str">
            <v>2" mesh, #7 wire chain link fencing (6' tall) fencing is provided at the property perimeters and with vinyl fencing around private patios.</v>
          </cell>
          <cell r="N6" t="str">
            <v>The building foundation consist of block piers or pilasters.  The typical building construction consists of wood framed structures.</v>
          </cell>
          <cell r="O6" t="str">
            <v>The buildings consist of a flat roof framing with asphalt mineral roofing.</v>
          </cell>
          <cell r="Q6" t="str">
            <v xml:space="preserve">Windows are aluminum frame, single hung and single glazed.  </v>
          </cell>
          <cell r="R6" t="str">
            <v xml:space="preserve">Exterior unit entry doors are wood. </v>
          </cell>
          <cell r="S6" t="str">
            <v>Exterior walls consist of painted stucco throughout with window shutters.</v>
          </cell>
          <cell r="V6" t="str">
            <v>The units have AC units that are hung on the wall with condensers that have no duct system.  Heating is forced air with electric furnace.</v>
          </cell>
        </row>
        <row r="7">
          <cell r="D7" t="str">
            <v>2000-2005</v>
          </cell>
          <cell r="E7" t="str">
            <v>Utilities of the property include electric service that are individually metered with no gas on site.  There are no site drainage and storm-water runoff ponds adjacent to the property.</v>
          </cell>
          <cell r="J7" t="str">
            <v>2" mesh, #7 wire chain link fencing (6' tall) fencing is provided at the property perimeters.</v>
          </cell>
          <cell r="N7" t="str">
            <v>The building foundation consist of concrete block piers or pilasters.  The typical building construction consists of masonry framed - concrete block.</v>
          </cell>
          <cell r="Q7" t="str">
            <v xml:space="preserve">Windows are aluminum frame, double hung and single glazed.  </v>
          </cell>
          <cell r="R7" t="str">
            <v xml:space="preserve">Exterior unit entry doors are composite, French - double set of hinges on the door.  </v>
          </cell>
        </row>
        <row r="8">
          <cell r="D8" t="str">
            <v>2005-2010</v>
          </cell>
          <cell r="E8" t="str">
            <v>Utilities of the property include electric service that are master-metered with no gas on site.  There are no site drainage and storm-water runoff ponds adjacent to the property.</v>
          </cell>
          <cell r="N8" t="str">
            <v>The building foundation consist of concrete block piers or pilasters.  The typical building construction consists of structural steel framing.</v>
          </cell>
          <cell r="Q8" t="str">
            <v xml:space="preserve">Windows are aluminum frame and sliders that move left to right.  </v>
          </cell>
          <cell r="R8" t="str">
            <v>Exterior unit entry doors are composite, French - single door.</v>
          </cell>
        </row>
        <row r="9">
          <cell r="D9" t="str">
            <v>2010-2015</v>
          </cell>
          <cell r="E9" t="str">
            <v>Utilities of the property include electric service that are  individually metered with gas on site.  There are no site drainage and storm-water runoff ponds adjacent to the property.</v>
          </cell>
        </row>
        <row r="10">
          <cell r="E10" t="str">
            <v>Utilities of the property include electric service that are  master-metered with gas on site.  There are no site drainage and storm-water runoff ponds adjacent to the property.</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1" Type="http://schemas.openxmlformats.org/officeDocument/2006/relationships/hyperlink" Target="http://www.rsmus.com/" TargetMode="External"/><Relationship Id="rId2" Type="http://schemas.openxmlformats.org/officeDocument/2006/relationships/drawing" Target="../drawings/drawing16.xml"/></Relationships>
</file>

<file path=xl/worksheets/_rels/sheet22.xml.rels><?xml version="1.0" encoding="UTF-8" standalone="yes"?>
<Relationships xmlns="http://schemas.openxmlformats.org/package/2006/relationships"><Relationship Id="rId1" Type="http://schemas.openxmlformats.org/officeDocument/2006/relationships/hyperlink" Target="http://www.rsmus.com/" TargetMode="External"/><Relationship Id="rId2" Type="http://schemas.openxmlformats.org/officeDocument/2006/relationships/drawing" Target="../drawings/drawing17.xml"/></Relationships>
</file>

<file path=xl/worksheets/_rels/sheet23.xml.rels><?xml version="1.0" encoding="UTF-8" standalone="yes"?>
<Relationships xmlns="http://schemas.openxmlformats.org/package/2006/relationships"><Relationship Id="rId1" Type="http://schemas.openxmlformats.org/officeDocument/2006/relationships/hyperlink" Target="http://www.rsmus.com/" TargetMode="External"/><Relationship Id="rId2"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FF00"/>
    <pageSetUpPr fitToPage="1"/>
  </sheetPr>
  <dimension ref="A1:K32"/>
  <sheetViews>
    <sheetView view="pageBreakPreview" zoomScale="85" zoomScaleNormal="130" zoomScaleSheetLayoutView="85" zoomScalePageLayoutView="130" workbookViewId="0">
      <selection activeCell="N18" sqref="N18"/>
    </sheetView>
  </sheetViews>
  <sheetFormatPr baseColWidth="10" defaultColWidth="9.1640625" defaultRowHeight="12" x14ac:dyDescent="0"/>
  <cols>
    <col min="1" max="1" width="10.33203125" style="313" customWidth="1"/>
    <col min="2" max="2" width="34" style="313" customWidth="1"/>
    <col min="3" max="3" width="9.1640625" style="313"/>
    <col min="4" max="4" width="10.83203125" style="313" customWidth="1"/>
    <col min="5" max="5" width="6.6640625" style="313" customWidth="1"/>
    <col min="6" max="6" width="10.83203125" style="313" customWidth="1"/>
    <col min="7" max="7" width="7.6640625" style="313" customWidth="1"/>
    <col min="8" max="8" width="10.83203125" style="313" customWidth="1"/>
    <col min="9" max="9" width="9.33203125" style="313" customWidth="1"/>
    <col min="10" max="10" width="10.33203125" style="313" customWidth="1"/>
    <col min="11" max="11" width="9.1640625" style="313" customWidth="1"/>
    <col min="12" max="12" width="9.5" style="313" customWidth="1"/>
    <col min="13" max="16384" width="9.1640625" style="313"/>
  </cols>
  <sheetData>
    <row r="1" spans="1:11" s="309" customFormat="1">
      <c r="A1" s="307"/>
      <c r="B1" s="308"/>
      <c r="C1" s="308"/>
      <c r="D1" s="308"/>
      <c r="E1" s="308"/>
      <c r="F1" s="308"/>
      <c r="G1" s="308"/>
      <c r="H1" s="308"/>
      <c r="I1" s="308"/>
      <c r="J1" s="307"/>
    </row>
    <row r="2" spans="1:11" s="311" customFormat="1">
      <c r="A2" s="308"/>
      <c r="B2" s="308"/>
      <c r="C2" s="308"/>
      <c r="D2" s="308"/>
      <c r="E2" s="308"/>
      <c r="F2" s="308"/>
      <c r="G2" s="308"/>
      <c r="H2" s="308"/>
      <c r="I2" s="310"/>
      <c r="J2" s="308"/>
    </row>
    <row r="3" spans="1:11" s="311" customFormat="1">
      <c r="A3" s="308"/>
      <c r="B3" s="308"/>
      <c r="C3" s="308"/>
      <c r="D3" s="308"/>
      <c r="E3" s="308"/>
      <c r="F3" s="308"/>
      <c r="G3" s="308"/>
      <c r="H3" s="308"/>
      <c r="I3" s="310"/>
      <c r="J3" s="308"/>
    </row>
    <row r="4" spans="1:11" s="311" customFormat="1">
      <c r="A4" s="308"/>
      <c r="B4" s="308"/>
      <c r="C4" s="308"/>
      <c r="D4" s="308"/>
      <c r="E4" s="308"/>
      <c r="F4" s="308"/>
      <c r="G4" s="308"/>
      <c r="H4" s="308"/>
      <c r="I4" s="310"/>
      <c r="J4" s="308"/>
    </row>
    <row r="5" spans="1:11" s="311" customFormat="1" ht="14">
      <c r="A5" s="308"/>
      <c r="B5" s="312"/>
      <c r="C5" s="308"/>
      <c r="D5" s="308"/>
      <c r="E5" s="308"/>
      <c r="F5" s="308"/>
      <c r="G5" s="308"/>
      <c r="H5" s="308"/>
      <c r="I5" s="310"/>
      <c r="J5" s="308"/>
    </row>
    <row r="6" spans="1:11" s="309" customFormat="1">
      <c r="A6" s="307"/>
      <c r="B6" s="308"/>
      <c r="C6" s="308"/>
      <c r="D6" s="308"/>
      <c r="E6" s="308"/>
      <c r="F6" s="308"/>
      <c r="G6" s="308"/>
      <c r="H6" s="308"/>
      <c r="I6" s="308"/>
      <c r="J6" s="307"/>
    </row>
    <row r="7" spans="1:11">
      <c r="A7" s="307"/>
      <c r="B7" s="308"/>
      <c r="C7" s="308"/>
      <c r="D7" s="308"/>
      <c r="E7" s="308"/>
      <c r="F7" s="308"/>
      <c r="G7" s="308"/>
      <c r="H7" s="308"/>
      <c r="I7" s="308"/>
      <c r="J7" s="307"/>
      <c r="K7" s="309"/>
    </row>
    <row r="8" spans="1:11" ht="21" customHeight="1">
      <c r="A8" s="307"/>
      <c r="B8" s="339" t="s">
        <v>22</v>
      </c>
      <c r="C8" s="339"/>
      <c r="D8" s="339"/>
      <c r="E8" s="339"/>
      <c r="F8" s="339"/>
      <c r="G8" s="339"/>
      <c r="H8" s="339"/>
      <c r="I8" s="339"/>
      <c r="J8" s="307"/>
      <c r="K8" s="309"/>
    </row>
    <row r="9" spans="1:11" s="309" customFormat="1" ht="15">
      <c r="A9" s="307"/>
      <c r="B9" s="340"/>
      <c r="C9" s="340"/>
      <c r="D9" s="341"/>
      <c r="E9" s="341"/>
      <c r="F9" s="341"/>
      <c r="G9" s="341"/>
      <c r="H9" s="341"/>
      <c r="I9" s="341"/>
      <c r="J9" s="307"/>
    </row>
    <row r="10" spans="1:11" s="309" customFormat="1" ht="20.5" customHeight="1">
      <c r="A10" s="307"/>
      <c r="B10" s="342" t="s">
        <v>886</v>
      </c>
      <c r="C10" s="343"/>
      <c r="D10" s="343"/>
      <c r="E10" s="343"/>
      <c r="F10" s="343"/>
      <c r="G10" s="343"/>
      <c r="H10" s="343"/>
      <c r="I10" s="343"/>
      <c r="J10" s="307"/>
    </row>
    <row r="11" spans="1:11" s="309" customFormat="1" ht="20.5" customHeight="1">
      <c r="A11" s="307"/>
      <c r="B11" s="343"/>
      <c r="C11" s="343"/>
      <c r="D11" s="343"/>
      <c r="E11" s="343"/>
      <c r="F11" s="343"/>
      <c r="G11" s="343"/>
      <c r="H11" s="343"/>
      <c r="I11" s="343"/>
      <c r="J11" s="307"/>
    </row>
    <row r="12" spans="1:11" s="309" customFormat="1" ht="20.5" customHeight="1">
      <c r="A12" s="307"/>
      <c r="B12" s="343"/>
      <c r="C12" s="343"/>
      <c r="D12" s="343"/>
      <c r="E12" s="343"/>
      <c r="F12" s="343"/>
      <c r="G12" s="343"/>
      <c r="H12" s="343"/>
      <c r="I12" s="343"/>
      <c r="J12" s="307"/>
    </row>
    <row r="13" spans="1:11" s="309" customFormat="1" ht="20.5" customHeight="1">
      <c r="A13" s="307"/>
      <c r="B13" s="343"/>
      <c r="C13" s="343"/>
      <c r="D13" s="343"/>
      <c r="E13" s="343"/>
      <c r="F13" s="343"/>
      <c r="G13" s="343"/>
      <c r="H13" s="343"/>
      <c r="I13" s="343"/>
      <c r="J13" s="307"/>
    </row>
    <row r="14" spans="1:11" s="309" customFormat="1" ht="20.5" customHeight="1">
      <c r="A14" s="307"/>
      <c r="B14" s="343"/>
      <c r="C14" s="343"/>
      <c r="D14" s="343"/>
      <c r="E14" s="343"/>
      <c r="F14" s="343"/>
      <c r="G14" s="343"/>
      <c r="H14" s="343"/>
      <c r="I14" s="343"/>
      <c r="J14" s="307"/>
    </row>
    <row r="15" spans="1:11" s="309" customFormat="1" ht="20.5" customHeight="1">
      <c r="A15" s="307"/>
      <c r="B15" s="343"/>
      <c r="C15" s="343"/>
      <c r="D15" s="343"/>
      <c r="E15" s="343"/>
      <c r="F15" s="343"/>
      <c r="G15" s="343"/>
      <c r="H15" s="343"/>
      <c r="I15" s="343"/>
      <c r="J15" s="307"/>
    </row>
    <row r="16" spans="1:11" s="309" customFormat="1" ht="20.5" customHeight="1">
      <c r="A16" s="307"/>
      <c r="B16" s="343"/>
      <c r="C16" s="343"/>
      <c r="D16" s="343"/>
      <c r="E16" s="343"/>
      <c r="F16" s="343"/>
      <c r="G16" s="343"/>
      <c r="H16" s="343"/>
      <c r="I16" s="343"/>
      <c r="J16" s="307"/>
    </row>
    <row r="17" spans="1:11" s="309" customFormat="1" ht="20.5" customHeight="1">
      <c r="A17" s="307"/>
      <c r="B17" s="343"/>
      <c r="C17" s="343"/>
      <c r="D17" s="343"/>
      <c r="E17" s="343"/>
      <c r="F17" s="343"/>
      <c r="G17" s="343"/>
      <c r="H17" s="343"/>
      <c r="I17" s="343"/>
      <c r="J17" s="307"/>
    </row>
    <row r="18" spans="1:11" s="309" customFormat="1" ht="20.5" customHeight="1">
      <c r="A18" s="307"/>
      <c r="B18" s="343"/>
      <c r="C18" s="343"/>
      <c r="D18" s="343"/>
      <c r="E18" s="343"/>
      <c r="F18" s="343"/>
      <c r="G18" s="343"/>
      <c r="H18" s="343"/>
      <c r="I18" s="343"/>
      <c r="J18" s="307"/>
    </row>
    <row r="19" spans="1:11" s="309" customFormat="1" ht="20.5" customHeight="1">
      <c r="A19" s="307"/>
      <c r="B19" s="343"/>
      <c r="C19" s="343"/>
      <c r="D19" s="343"/>
      <c r="E19" s="343"/>
      <c r="F19" s="343"/>
      <c r="G19" s="343"/>
      <c r="H19" s="343"/>
      <c r="I19" s="343"/>
      <c r="J19" s="307"/>
    </row>
    <row r="20" spans="1:11" s="309" customFormat="1" ht="20.5" customHeight="1">
      <c r="A20" s="307"/>
      <c r="B20" s="343"/>
      <c r="C20" s="343"/>
      <c r="D20" s="343"/>
      <c r="E20" s="343"/>
      <c r="F20" s="343"/>
      <c r="G20" s="343"/>
      <c r="H20" s="343"/>
      <c r="I20" s="343"/>
      <c r="J20" s="307"/>
    </row>
    <row r="21" spans="1:11" s="309" customFormat="1" ht="20.5" customHeight="1">
      <c r="A21" s="307"/>
      <c r="B21" s="343"/>
      <c r="C21" s="343"/>
      <c r="D21" s="343"/>
      <c r="E21" s="343"/>
      <c r="F21" s="343"/>
      <c r="G21" s="343"/>
      <c r="H21" s="343"/>
      <c r="I21" s="343"/>
      <c r="J21" s="307"/>
    </row>
    <row r="22" spans="1:11" s="309" customFormat="1" ht="20.5" customHeight="1">
      <c r="A22" s="307"/>
      <c r="B22" s="343"/>
      <c r="C22" s="343"/>
      <c r="D22" s="343"/>
      <c r="E22" s="343"/>
      <c r="F22" s="343"/>
      <c r="G22" s="343"/>
      <c r="H22" s="343"/>
      <c r="I22" s="343"/>
      <c r="J22" s="307"/>
    </row>
    <row r="23" spans="1:11" s="309" customFormat="1" ht="20" customHeight="1">
      <c r="A23" s="307"/>
      <c r="B23" s="343"/>
      <c r="C23" s="343"/>
      <c r="D23" s="343"/>
      <c r="E23" s="343"/>
      <c r="F23" s="343"/>
      <c r="G23" s="343"/>
      <c r="H23" s="343"/>
      <c r="I23" s="343"/>
      <c r="J23" s="307"/>
    </row>
    <row r="24" spans="1:11" s="309" customFormat="1" ht="20.5" customHeight="1">
      <c r="A24" s="307"/>
      <c r="B24" s="343"/>
      <c r="C24" s="343"/>
      <c r="D24" s="343"/>
      <c r="E24" s="343"/>
      <c r="F24" s="343"/>
      <c r="G24" s="343"/>
      <c r="H24" s="343"/>
      <c r="I24" s="343"/>
      <c r="J24" s="307"/>
    </row>
    <row r="25" spans="1:11" s="309" customFormat="1" ht="20.5" customHeight="1">
      <c r="A25" s="307"/>
      <c r="B25" s="343"/>
      <c r="C25" s="343"/>
      <c r="D25" s="343"/>
      <c r="E25" s="343"/>
      <c r="F25" s="343"/>
      <c r="G25" s="343"/>
      <c r="H25" s="343"/>
      <c r="I25" s="343"/>
      <c r="J25" s="307"/>
    </row>
    <row r="26" spans="1:11" s="309" customFormat="1" ht="28.25" customHeight="1">
      <c r="A26" s="307"/>
      <c r="B26" s="343"/>
      <c r="C26" s="343"/>
      <c r="D26" s="343"/>
      <c r="E26" s="343"/>
      <c r="F26" s="343"/>
      <c r="G26" s="343"/>
      <c r="H26" s="343"/>
      <c r="I26" s="343"/>
      <c r="J26" s="307"/>
    </row>
    <row r="27" spans="1:11" s="309" customFormat="1" ht="38" customHeight="1">
      <c r="A27" s="307"/>
      <c r="B27" s="343"/>
      <c r="C27" s="343"/>
      <c r="D27" s="343"/>
      <c r="E27" s="343"/>
      <c r="F27" s="343"/>
      <c r="G27" s="343"/>
      <c r="H27" s="343"/>
      <c r="I27" s="343"/>
      <c r="J27" s="307"/>
    </row>
    <row r="28" spans="1:11" s="309" customFormat="1" ht="73.5" customHeight="1">
      <c r="A28" s="307"/>
      <c r="B28" s="343"/>
      <c r="C28" s="343"/>
      <c r="D28" s="343"/>
      <c r="E28" s="343"/>
      <c r="F28" s="343"/>
      <c r="G28" s="343"/>
      <c r="H28" s="343"/>
      <c r="I28" s="343"/>
      <c r="J28" s="307"/>
    </row>
    <row r="29" spans="1:11" ht="14" customHeight="1" thickBot="1">
      <c r="A29" s="314"/>
      <c r="B29" s="344" t="s">
        <v>636</v>
      </c>
      <c r="C29" s="345"/>
      <c r="D29" s="345"/>
      <c r="E29" s="345"/>
      <c r="F29" s="345"/>
      <c r="G29" s="345"/>
      <c r="H29" s="345"/>
      <c r="I29" s="345"/>
      <c r="J29" s="314"/>
      <c r="K29" s="309"/>
    </row>
    <row r="30" spans="1:11" ht="14.5" customHeight="1">
      <c r="A30" s="314"/>
      <c r="B30" s="338"/>
      <c r="C30" s="338"/>
      <c r="D30" s="338"/>
      <c r="E30" s="338"/>
      <c r="F30" s="338"/>
      <c r="G30" s="338"/>
      <c r="H30" s="338"/>
      <c r="I30" s="338"/>
      <c r="J30" s="314"/>
      <c r="K30" s="309"/>
    </row>
    <row r="31" spans="1:11" ht="14.5" customHeight="1">
      <c r="A31" s="314"/>
      <c r="B31" s="338"/>
      <c r="C31" s="338"/>
      <c r="D31" s="338"/>
      <c r="E31" s="338"/>
      <c r="F31" s="338"/>
      <c r="G31" s="338"/>
      <c r="H31" s="338"/>
      <c r="I31" s="338"/>
      <c r="J31" s="314"/>
      <c r="K31" s="309"/>
    </row>
    <row r="32" spans="1:11">
      <c r="A32" s="309"/>
      <c r="B32" s="309"/>
      <c r="C32" s="309"/>
      <c r="D32" s="309"/>
      <c r="E32" s="309"/>
      <c r="F32" s="309"/>
      <c r="G32" s="309"/>
      <c r="H32" s="309"/>
      <c r="I32" s="309"/>
      <c r="J32" s="309"/>
    </row>
  </sheetData>
  <mergeCells count="7">
    <mergeCell ref="B31:I31"/>
    <mergeCell ref="B8:I8"/>
    <mergeCell ref="B9:C9"/>
    <mergeCell ref="D9:I9"/>
    <mergeCell ref="B10:I28"/>
    <mergeCell ref="B29:I29"/>
    <mergeCell ref="B30:I30"/>
  </mergeCells>
  <pageMargins left="0" right="0.25" top="0" bottom="0" header="0.3" footer="0.3"/>
  <pageSetup scale="86" orientation="portrait"/>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92D050"/>
    <pageSetUpPr fitToPage="1"/>
  </sheetPr>
  <dimension ref="A1:G41"/>
  <sheetViews>
    <sheetView view="pageBreakPreview" zoomScale="60" workbookViewId="0">
      <selection activeCell="R14" sqref="R14"/>
    </sheetView>
  </sheetViews>
  <sheetFormatPr baseColWidth="10" defaultColWidth="9.1640625" defaultRowHeight="12" x14ac:dyDescent="0"/>
  <cols>
    <col min="1" max="1" width="10.33203125" style="313" customWidth="1"/>
    <col min="2" max="2" width="30.6640625" style="313" customWidth="1"/>
    <col min="3" max="3" width="30.83203125" style="313" customWidth="1"/>
    <col min="4" max="5" width="30.6640625" style="313" customWidth="1"/>
    <col min="6" max="6" width="10.33203125" style="313" customWidth="1"/>
    <col min="7" max="7" width="9.1640625" style="313" customWidth="1"/>
    <col min="8" max="8" width="9.5" style="313" customWidth="1"/>
    <col min="9" max="16384" width="9.1640625" style="313"/>
  </cols>
  <sheetData>
    <row r="1" spans="1:7" s="309" customFormat="1">
      <c r="A1" s="307"/>
      <c r="B1" s="308"/>
      <c r="C1" s="308"/>
      <c r="D1" s="308"/>
      <c r="E1" s="308"/>
      <c r="F1" s="307"/>
    </row>
    <row r="2" spans="1:7" s="311" customFormat="1">
      <c r="A2" s="308"/>
      <c r="B2" s="308"/>
      <c r="C2" s="308"/>
      <c r="D2" s="308"/>
      <c r="E2" s="310"/>
      <c r="F2" s="308"/>
    </row>
    <row r="3" spans="1:7" s="311" customFormat="1">
      <c r="A3" s="308"/>
      <c r="B3" s="308"/>
      <c r="C3" s="308"/>
      <c r="D3" s="308"/>
      <c r="E3" s="310"/>
      <c r="F3" s="308"/>
    </row>
    <row r="4" spans="1:7" s="311" customFormat="1">
      <c r="A4" s="308"/>
      <c r="B4" s="308"/>
      <c r="C4" s="308"/>
      <c r="D4" s="308"/>
      <c r="E4" s="310"/>
      <c r="F4" s="308"/>
    </row>
    <row r="5" spans="1:7" s="311" customFormat="1" ht="14">
      <c r="A5" s="308"/>
      <c r="B5" s="312"/>
      <c r="C5" s="308"/>
      <c r="D5" s="308"/>
      <c r="E5" s="310"/>
      <c r="F5" s="308"/>
    </row>
    <row r="6" spans="1:7" s="309" customFormat="1">
      <c r="A6" s="307"/>
      <c r="B6" s="308"/>
      <c r="C6" s="308"/>
      <c r="D6" s="308"/>
      <c r="E6" s="308"/>
      <c r="F6" s="307"/>
    </row>
    <row r="7" spans="1:7">
      <c r="A7" s="307"/>
      <c r="B7" s="308"/>
      <c r="C7" s="308"/>
      <c r="D7" s="308"/>
      <c r="E7" s="308"/>
      <c r="F7" s="307"/>
      <c r="G7" s="309"/>
    </row>
    <row r="8" spans="1:7" ht="21.5" customHeight="1">
      <c r="A8" s="307"/>
      <c r="B8" s="346" t="s">
        <v>23</v>
      </c>
      <c r="C8" s="346"/>
      <c r="D8" s="346"/>
      <c r="E8" s="346"/>
      <c r="F8" s="307"/>
      <c r="G8" s="309"/>
    </row>
    <row r="9" spans="1:7" ht="21.5" customHeight="1">
      <c r="A9" s="307"/>
      <c r="B9" s="347" t="s">
        <v>24</v>
      </c>
      <c r="C9" s="348"/>
      <c r="D9" s="347" t="s">
        <v>25</v>
      </c>
      <c r="E9" s="348"/>
      <c r="F9" s="307"/>
      <c r="G9" s="309"/>
    </row>
    <row r="10" spans="1:7" ht="32" customHeight="1">
      <c r="A10" s="307"/>
      <c r="B10" s="315" t="s">
        <v>26</v>
      </c>
      <c r="C10" s="316"/>
      <c r="D10" s="315" t="s">
        <v>27</v>
      </c>
      <c r="E10" s="316"/>
      <c r="F10" s="307"/>
      <c r="G10" s="309"/>
    </row>
    <row r="11" spans="1:7" ht="32" customHeight="1">
      <c r="A11" s="307"/>
      <c r="B11" s="315" t="s">
        <v>28</v>
      </c>
      <c r="C11" s="316"/>
      <c r="D11" s="315" t="s">
        <v>29</v>
      </c>
      <c r="E11" s="316"/>
      <c r="F11" s="307"/>
      <c r="G11" s="309"/>
    </row>
    <row r="12" spans="1:7" ht="32" customHeight="1">
      <c r="A12" s="307"/>
      <c r="B12" s="315" t="s">
        <v>30</v>
      </c>
      <c r="C12" s="316"/>
      <c r="D12" s="315" t="s">
        <v>31</v>
      </c>
      <c r="E12" s="316"/>
      <c r="F12" s="307"/>
      <c r="G12" s="309"/>
    </row>
    <row r="13" spans="1:7" ht="32" customHeight="1">
      <c r="A13" s="307"/>
      <c r="B13" s="315" t="s">
        <v>32</v>
      </c>
      <c r="C13" s="316"/>
      <c r="D13" s="315" t="s">
        <v>33</v>
      </c>
      <c r="E13" s="316"/>
      <c r="F13" s="307"/>
      <c r="G13" s="309"/>
    </row>
    <row r="14" spans="1:7" ht="32" customHeight="1">
      <c r="A14" s="307"/>
      <c r="B14" s="315" t="s">
        <v>34</v>
      </c>
      <c r="C14" s="316"/>
      <c r="D14" s="315" t="s">
        <v>35</v>
      </c>
      <c r="E14" s="316"/>
      <c r="F14" s="307"/>
      <c r="G14" s="309"/>
    </row>
    <row r="15" spans="1:7" ht="32" customHeight="1">
      <c r="A15" s="307"/>
      <c r="B15" s="315" t="s">
        <v>36</v>
      </c>
      <c r="C15" s="316"/>
      <c r="D15" s="315" t="s">
        <v>37</v>
      </c>
      <c r="E15" s="316"/>
      <c r="F15" s="307"/>
      <c r="G15" s="309"/>
    </row>
    <row r="16" spans="1:7" ht="32" customHeight="1">
      <c r="A16" s="307"/>
      <c r="B16" s="315" t="s">
        <v>38</v>
      </c>
      <c r="C16" s="316"/>
      <c r="D16" s="315" t="s">
        <v>39</v>
      </c>
      <c r="E16" s="316"/>
      <c r="F16" s="307"/>
      <c r="G16" s="309"/>
    </row>
    <row r="17" spans="1:7" ht="32" customHeight="1">
      <c r="A17" s="307"/>
      <c r="B17" s="315" t="s">
        <v>40</v>
      </c>
      <c r="C17" s="316"/>
      <c r="D17" s="315" t="s">
        <v>41</v>
      </c>
      <c r="E17" s="316"/>
      <c r="F17" s="307"/>
      <c r="G17" s="309"/>
    </row>
    <row r="18" spans="1:7" ht="32" customHeight="1">
      <c r="A18" s="307"/>
      <c r="B18" s="315" t="s">
        <v>42</v>
      </c>
      <c r="C18" s="316"/>
      <c r="D18" s="315" t="s">
        <v>43</v>
      </c>
      <c r="E18" s="316"/>
      <c r="F18" s="307"/>
      <c r="G18" s="309"/>
    </row>
    <row r="19" spans="1:7" ht="32" customHeight="1">
      <c r="A19" s="307"/>
      <c r="B19" s="315" t="s">
        <v>44</v>
      </c>
      <c r="C19" s="316"/>
      <c r="D19" s="317" t="s">
        <v>45</v>
      </c>
      <c r="E19" s="316"/>
      <c r="F19" s="307"/>
      <c r="G19" s="309"/>
    </row>
    <row r="20" spans="1:7" ht="32" customHeight="1">
      <c r="A20" s="307"/>
      <c r="B20" s="315" t="s">
        <v>46</v>
      </c>
      <c r="C20" s="316"/>
      <c r="D20" s="315" t="s">
        <v>47</v>
      </c>
      <c r="E20" s="316"/>
      <c r="F20" s="307"/>
      <c r="G20" s="309"/>
    </row>
    <row r="21" spans="1:7" ht="32" customHeight="1">
      <c r="A21" s="307"/>
      <c r="B21" s="315" t="s">
        <v>48</v>
      </c>
      <c r="C21" s="316"/>
      <c r="D21" s="315" t="s">
        <v>49</v>
      </c>
      <c r="E21" s="316"/>
      <c r="F21" s="307"/>
      <c r="G21" s="309"/>
    </row>
    <row r="22" spans="1:7" ht="32" customHeight="1">
      <c r="A22" s="307"/>
      <c r="B22" s="315" t="s">
        <v>50</v>
      </c>
      <c r="C22" s="316"/>
      <c r="D22" s="317" t="s">
        <v>51</v>
      </c>
      <c r="E22" s="316"/>
      <c r="F22" s="307"/>
      <c r="G22" s="309"/>
    </row>
    <row r="23" spans="1:7" ht="32" customHeight="1">
      <c r="A23" s="307"/>
      <c r="B23" s="315" t="s">
        <v>52</v>
      </c>
      <c r="C23" s="316"/>
      <c r="D23" s="315" t="s">
        <v>53</v>
      </c>
      <c r="E23" s="316"/>
      <c r="F23" s="307"/>
      <c r="G23" s="309"/>
    </row>
    <row r="24" spans="1:7" ht="32" customHeight="1">
      <c r="A24" s="307"/>
      <c r="B24" s="317" t="s">
        <v>54</v>
      </c>
      <c r="C24" s="316"/>
      <c r="D24" s="315" t="s">
        <v>55</v>
      </c>
      <c r="E24" s="316"/>
      <c r="F24" s="307"/>
      <c r="G24" s="309"/>
    </row>
    <row r="25" spans="1:7" ht="32" customHeight="1">
      <c r="A25" s="307"/>
      <c r="B25" s="315" t="s">
        <v>56</v>
      </c>
      <c r="C25" s="316"/>
      <c r="D25" s="315" t="s">
        <v>57</v>
      </c>
      <c r="E25" s="316"/>
      <c r="F25" s="307"/>
      <c r="G25" s="309"/>
    </row>
    <row r="26" spans="1:7" ht="32" customHeight="1">
      <c r="A26" s="307"/>
      <c r="B26" s="315" t="s">
        <v>58</v>
      </c>
      <c r="C26" s="316"/>
      <c r="D26" s="315" t="s">
        <v>59</v>
      </c>
      <c r="E26" s="316"/>
      <c r="F26" s="307"/>
      <c r="G26" s="309"/>
    </row>
    <row r="27" spans="1:7" ht="32" customHeight="1">
      <c r="A27" s="307"/>
      <c r="B27" s="315" t="s">
        <v>60</v>
      </c>
      <c r="C27" s="316"/>
      <c r="D27" s="315" t="s">
        <v>61</v>
      </c>
      <c r="E27" s="316"/>
      <c r="F27" s="307"/>
      <c r="G27" s="309"/>
    </row>
    <row r="28" spans="1:7" ht="32" customHeight="1">
      <c r="A28" s="307"/>
      <c r="B28" s="315" t="s">
        <v>62</v>
      </c>
      <c r="C28" s="316"/>
      <c r="D28" s="315" t="s">
        <v>63</v>
      </c>
      <c r="E28" s="316"/>
      <c r="F28" s="307"/>
      <c r="G28" s="309"/>
    </row>
    <row r="29" spans="1:7" ht="32" customHeight="1">
      <c r="A29" s="307"/>
      <c r="B29" s="315" t="s">
        <v>64</v>
      </c>
      <c r="C29" s="316"/>
      <c r="D29" s="317" t="s">
        <v>65</v>
      </c>
      <c r="E29" s="316"/>
      <c r="F29" s="307"/>
      <c r="G29" s="309"/>
    </row>
    <row r="30" spans="1:7" ht="32" customHeight="1">
      <c r="A30" s="307"/>
      <c r="B30" s="315" t="s">
        <v>66</v>
      </c>
      <c r="C30" s="316"/>
      <c r="D30" s="315" t="s">
        <v>52</v>
      </c>
      <c r="E30" s="316"/>
      <c r="F30" s="307"/>
      <c r="G30" s="309"/>
    </row>
    <row r="31" spans="1:7" ht="32" customHeight="1">
      <c r="A31" s="307"/>
      <c r="B31" s="315" t="s">
        <v>67</v>
      </c>
      <c r="C31" s="316"/>
      <c r="D31" s="317" t="s">
        <v>54</v>
      </c>
      <c r="E31" s="316"/>
      <c r="F31" s="307"/>
      <c r="G31" s="309"/>
    </row>
    <row r="32" spans="1:7" ht="32" customHeight="1">
      <c r="A32" s="307"/>
      <c r="B32" s="315" t="s">
        <v>68</v>
      </c>
      <c r="C32" s="316"/>
      <c r="D32" s="315" t="s">
        <v>68</v>
      </c>
      <c r="E32" s="316"/>
      <c r="F32" s="307"/>
      <c r="G32" s="309"/>
    </row>
    <row r="33" spans="1:7">
      <c r="A33" s="307"/>
      <c r="B33" s="307"/>
      <c r="C33" s="307"/>
      <c r="D33" s="307"/>
      <c r="E33" s="307"/>
      <c r="F33" s="307"/>
      <c r="G33" s="309"/>
    </row>
    <row r="34" spans="1:7">
      <c r="A34" s="307"/>
      <c r="B34" s="307"/>
      <c r="C34" s="307"/>
      <c r="D34" s="307"/>
      <c r="E34" s="307"/>
      <c r="F34" s="307"/>
      <c r="G34" s="309"/>
    </row>
    <row r="35" spans="1:7" ht="23" customHeight="1">
      <c r="A35" s="307"/>
      <c r="B35" s="307"/>
      <c r="C35" s="307"/>
      <c r="D35" s="307"/>
      <c r="E35" s="307"/>
      <c r="F35" s="307"/>
      <c r="G35" s="309"/>
    </row>
    <row r="36" spans="1:7">
      <c r="A36" s="307"/>
      <c r="B36" s="307"/>
      <c r="C36" s="307"/>
      <c r="D36" s="307"/>
      <c r="E36" s="307"/>
      <c r="F36" s="307"/>
      <c r="G36" s="309"/>
    </row>
    <row r="37" spans="1:7">
      <c r="A37" s="307"/>
      <c r="B37" s="307"/>
      <c r="C37" s="307"/>
      <c r="D37" s="307"/>
      <c r="E37" s="307"/>
      <c r="F37" s="307"/>
      <c r="G37" s="309"/>
    </row>
    <row r="38" spans="1:7" ht="14" customHeight="1" thickBot="1">
      <c r="A38" s="314"/>
      <c r="B38" s="344" t="s">
        <v>636</v>
      </c>
      <c r="C38" s="345"/>
      <c r="D38" s="345"/>
      <c r="E38" s="345"/>
      <c r="F38" s="314"/>
      <c r="G38" s="309"/>
    </row>
    <row r="39" spans="1:7" ht="14.5" customHeight="1">
      <c r="A39" s="314"/>
      <c r="B39" s="338"/>
      <c r="C39" s="338"/>
      <c r="D39" s="338"/>
      <c r="E39" s="338"/>
      <c r="F39" s="314"/>
      <c r="G39" s="309"/>
    </row>
    <row r="40" spans="1:7" ht="14.5" customHeight="1">
      <c r="A40" s="314"/>
      <c r="B40" s="338"/>
      <c r="C40" s="338"/>
      <c r="D40" s="338"/>
      <c r="E40" s="338"/>
      <c r="F40" s="314"/>
      <c r="G40" s="309"/>
    </row>
    <row r="41" spans="1:7">
      <c r="A41" s="309"/>
      <c r="B41" s="309"/>
      <c r="C41" s="309"/>
      <c r="D41" s="309"/>
      <c r="E41" s="309"/>
      <c r="F41" s="309"/>
    </row>
  </sheetData>
  <mergeCells count="6">
    <mergeCell ref="B40:E40"/>
    <mergeCell ref="B8:E8"/>
    <mergeCell ref="B9:C9"/>
    <mergeCell ref="D9:E9"/>
    <mergeCell ref="B38:E38"/>
    <mergeCell ref="B39:E39"/>
  </mergeCells>
  <pageMargins left="0.25" right="0" top="0" bottom="0" header="0.3" footer="0.3"/>
  <pageSetup scale="72" orientation="portrait"/>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AI21"/>
  <sheetViews>
    <sheetView topLeftCell="G1" workbookViewId="0">
      <selection activeCell="H5" sqref="H5"/>
    </sheetView>
  </sheetViews>
  <sheetFormatPr baseColWidth="10" defaultColWidth="48.5" defaultRowHeight="12" x14ac:dyDescent="0"/>
  <cols>
    <col min="1" max="1" width="4.5" style="296" customWidth="1"/>
    <col min="2" max="2" width="14.5" style="296" bestFit="1" customWidth="1"/>
    <col min="3" max="4" width="23.33203125" style="296" customWidth="1"/>
    <col min="5" max="5" width="76.5" style="296" customWidth="1"/>
    <col min="6" max="6" width="24.5" style="296" bestFit="1" customWidth="1"/>
    <col min="7" max="7" width="52.5" style="296" customWidth="1"/>
    <col min="8" max="8" width="67.33203125" style="296" customWidth="1"/>
    <col min="9" max="9" width="94.5" style="296" customWidth="1"/>
    <col min="10" max="10" width="73.1640625" style="296" customWidth="1"/>
    <col min="11" max="11" width="48.5" style="296"/>
    <col min="12" max="12" width="55.83203125" style="296" customWidth="1"/>
    <col min="13" max="13" width="63.5" style="296" customWidth="1"/>
    <col min="14" max="14" width="53.83203125" style="296" customWidth="1"/>
    <col min="15" max="15" width="48.5" style="296"/>
    <col min="16" max="16" width="61.6640625" style="296" customWidth="1"/>
    <col min="17" max="16384" width="48.5" style="296"/>
  </cols>
  <sheetData>
    <row r="1" spans="1:35">
      <c r="A1" s="296">
        <v>0</v>
      </c>
      <c r="B1" s="293" t="s">
        <v>737</v>
      </c>
      <c r="C1" s="293" t="s">
        <v>99</v>
      </c>
      <c r="D1" s="293" t="s">
        <v>112</v>
      </c>
      <c r="E1" s="293" t="s">
        <v>709</v>
      </c>
      <c r="F1" s="293" t="s">
        <v>740</v>
      </c>
      <c r="G1" s="293" t="s">
        <v>708</v>
      </c>
      <c r="H1" s="293" t="s">
        <v>603</v>
      </c>
      <c r="I1" s="293" t="s">
        <v>722</v>
      </c>
      <c r="J1" s="293" t="s">
        <v>727</v>
      </c>
      <c r="K1" s="293" t="s">
        <v>606</v>
      </c>
      <c r="L1" s="293" t="s">
        <v>731</v>
      </c>
      <c r="M1" s="293" t="s">
        <v>733</v>
      </c>
      <c r="N1" s="293" t="s">
        <v>656</v>
      </c>
      <c r="O1" s="293" t="s">
        <v>746</v>
      </c>
      <c r="P1" s="293" t="s">
        <v>773</v>
      </c>
      <c r="Q1" s="293" t="s">
        <v>781</v>
      </c>
      <c r="R1" s="293" t="s">
        <v>789</v>
      </c>
      <c r="S1" s="293" t="s">
        <v>795</v>
      </c>
      <c r="T1" s="293" t="s">
        <v>800</v>
      </c>
      <c r="U1" s="293" t="s">
        <v>803</v>
      </c>
      <c r="V1" s="293" t="s">
        <v>804</v>
      </c>
      <c r="W1" s="293" t="s">
        <v>808</v>
      </c>
      <c r="X1" s="293" t="s">
        <v>821</v>
      </c>
      <c r="Y1" s="298" t="s">
        <v>115</v>
      </c>
      <c r="Z1" s="297" t="s">
        <v>828</v>
      </c>
      <c r="AA1" s="297" t="s">
        <v>875</v>
      </c>
      <c r="AB1" s="297" t="s">
        <v>833</v>
      </c>
      <c r="AC1" s="297" t="s">
        <v>835</v>
      </c>
      <c r="AD1" s="293" t="s">
        <v>838</v>
      </c>
      <c r="AE1" s="293" t="s">
        <v>842</v>
      </c>
      <c r="AF1" s="294" t="s">
        <v>847</v>
      </c>
    </row>
    <row r="2" spans="1:35" ht="25.5" customHeight="1">
      <c r="A2" s="296">
        <v>1</v>
      </c>
      <c r="B2" s="294" t="s">
        <v>742</v>
      </c>
      <c r="C2" s="294" t="s">
        <v>998</v>
      </c>
      <c r="D2" s="294" t="s">
        <v>761</v>
      </c>
      <c r="E2" s="295" t="str">
        <f>"Please select the appropriate description of the "&amp;E1</f>
        <v>Please select the appropriate description of the Utilities:</v>
      </c>
      <c r="F2" s="294" t="s">
        <v>738</v>
      </c>
      <c r="G2" s="295" t="str">
        <f t="shared" ref="G2:AE2" si="0">"Please select the appropriate description of the "&amp;G1</f>
        <v>Please select the appropriate description of the Sidewalks:</v>
      </c>
      <c r="H2" s="295" t="str">
        <f t="shared" si="0"/>
        <v>Please select the appropriate description of the Landscaping</v>
      </c>
      <c r="I2" s="295" t="str">
        <f t="shared" si="0"/>
        <v>Please select the appropriate description of the Parking / Paving:</v>
      </c>
      <c r="J2" s="295" t="str">
        <f t="shared" si="0"/>
        <v>Please select the appropriate description of the Site Fencing:</v>
      </c>
      <c r="K2" s="295" t="str">
        <f t="shared" si="0"/>
        <v>Please select the appropriate description of the Mail Facilities:</v>
      </c>
      <c r="L2" s="295" t="str">
        <f t="shared" si="0"/>
        <v>Please select the appropriate description of the Site Lighting:</v>
      </c>
      <c r="M2" s="295" t="str">
        <f t="shared" si="0"/>
        <v>Please select the appropriate description of the Play Equipment:</v>
      </c>
      <c r="N2" s="295" t="str">
        <f t="shared" si="0"/>
        <v>Please select the appropriate description of the Structure:</v>
      </c>
      <c r="O2" s="295" t="str">
        <f t="shared" si="0"/>
        <v>Please select the appropriate description of the Roofing:</v>
      </c>
      <c r="P2" s="295" t="str">
        <f t="shared" si="0"/>
        <v>Please select the appropriate description of the Soffit / Fascia / Gutters:</v>
      </c>
      <c r="Q2" s="295" t="str">
        <f t="shared" si="0"/>
        <v>Please select the appropriate description of the Windows:</v>
      </c>
      <c r="R2" s="295" t="str">
        <f t="shared" si="0"/>
        <v>Please select the appropriate description of the Exterior Doors:</v>
      </c>
      <c r="S2" s="295" t="str">
        <f t="shared" si="0"/>
        <v>Please select the appropriate description of the Exterior Walls:</v>
      </c>
      <c r="T2" s="295" t="str">
        <f t="shared" si="0"/>
        <v>Please select the appropriate description of the Building Mounted Lights:</v>
      </c>
      <c r="U2" s="295" t="str">
        <f t="shared" si="0"/>
        <v>Please select the appropriate description of the Common Carpet:</v>
      </c>
      <c r="V2" s="295" t="str">
        <f t="shared" si="0"/>
        <v>Please select the appropriate description of the Common HVAC:</v>
      </c>
      <c r="W2" s="295" t="str">
        <f t="shared" si="0"/>
        <v>Please select the appropriate description of the Plumbing:</v>
      </c>
      <c r="X2" s="295" t="str">
        <f t="shared" si="0"/>
        <v>Please select the appropriate description of the Electric Systems:</v>
      </c>
      <c r="Y2" s="294" t="s">
        <v>823</v>
      </c>
      <c r="Z2" s="295" t="str">
        <f t="shared" si="0"/>
        <v>Please select the appropriate description of the Floors, Walls, Ceilings, Doors:</v>
      </c>
      <c r="AA2" s="295" t="str">
        <f t="shared" si="0"/>
        <v>Please select the appropriate description of the Refrigerators, Ranges, Range Hoods, Dishwasher:</v>
      </c>
      <c r="AB2" s="295" t="str">
        <f t="shared" si="0"/>
        <v>Please select the appropriate description of the Cabinets &amp; Countertops:</v>
      </c>
      <c r="AC2" s="295" t="str">
        <f t="shared" si="0"/>
        <v>Please select the appropriate description of the Bathrooms &amp; Plumbing Fixtures:</v>
      </c>
      <c r="AD2" s="295" t="str">
        <f t="shared" si="0"/>
        <v>Please select the appropriate description of the Water Heater:</v>
      </c>
      <c r="AE2" s="295" t="str">
        <f t="shared" si="0"/>
        <v>Please select the appropriate description of the Elevators:</v>
      </c>
      <c r="AF2" s="19" t="s">
        <v>155</v>
      </c>
      <c r="AG2" s="299" t="s">
        <v>1004</v>
      </c>
      <c r="AH2" s="300"/>
      <c r="AI2" s="301"/>
    </row>
    <row r="3" spans="1:35" ht="84">
      <c r="A3" s="296">
        <v>2</v>
      </c>
      <c r="B3" s="294" t="s">
        <v>736</v>
      </c>
      <c r="C3" s="294" t="s">
        <v>160</v>
      </c>
      <c r="D3" s="294" t="s">
        <v>754</v>
      </c>
      <c r="E3" s="294" t="s">
        <v>710</v>
      </c>
      <c r="F3" s="294" t="s">
        <v>739</v>
      </c>
      <c r="G3" s="294" t="s">
        <v>718</v>
      </c>
      <c r="H3" s="294" t="s">
        <v>1010</v>
      </c>
      <c r="I3" s="294" t="s">
        <v>724</v>
      </c>
      <c r="J3" s="294" t="s">
        <v>728</v>
      </c>
      <c r="K3" s="294" t="s">
        <v>729</v>
      </c>
      <c r="L3" s="294" t="s">
        <v>732</v>
      </c>
      <c r="M3" s="294" t="s">
        <v>734</v>
      </c>
      <c r="N3" s="294" t="s">
        <v>764</v>
      </c>
      <c r="O3" s="294" t="s">
        <v>771</v>
      </c>
      <c r="P3" s="294" t="s">
        <v>809</v>
      </c>
      <c r="Q3" s="294" t="s">
        <v>782</v>
      </c>
      <c r="R3" s="294" t="s">
        <v>790</v>
      </c>
      <c r="S3" s="294" t="s">
        <v>810</v>
      </c>
      <c r="T3" s="294" t="s">
        <v>801</v>
      </c>
      <c r="U3" s="294" t="s">
        <v>811</v>
      </c>
      <c r="V3" s="294" t="s">
        <v>812</v>
      </c>
      <c r="W3" s="294" t="s">
        <v>813</v>
      </c>
      <c r="X3" s="294" t="s">
        <v>822</v>
      </c>
      <c r="Y3" s="294" t="s">
        <v>824</v>
      </c>
      <c r="Z3" s="294" t="s">
        <v>826</v>
      </c>
      <c r="AA3" s="294" t="s">
        <v>829</v>
      </c>
      <c r="AB3" s="294" t="s">
        <v>836</v>
      </c>
      <c r="AC3" s="294" t="s">
        <v>879</v>
      </c>
      <c r="AD3" s="294" t="s">
        <v>839</v>
      </c>
      <c r="AE3" s="294" t="s">
        <v>844</v>
      </c>
      <c r="AF3" s="19" t="s">
        <v>156</v>
      </c>
      <c r="AG3" s="299" t="s">
        <v>848</v>
      </c>
      <c r="AH3" s="300"/>
      <c r="AI3" s="301"/>
    </row>
    <row r="4" spans="1:35" ht="84">
      <c r="A4" s="296">
        <v>3</v>
      </c>
      <c r="B4" s="294"/>
      <c r="C4" s="294" t="s">
        <v>158</v>
      </c>
      <c r="D4" s="294" t="s">
        <v>755</v>
      </c>
      <c r="E4" s="294" t="s">
        <v>711</v>
      </c>
      <c r="F4" s="294" t="s">
        <v>753</v>
      </c>
      <c r="H4" s="294" t="s">
        <v>1011</v>
      </c>
      <c r="I4" s="294" t="s">
        <v>723</v>
      </c>
      <c r="J4" s="294" t="s">
        <v>774</v>
      </c>
      <c r="K4" s="294" t="s">
        <v>730</v>
      </c>
      <c r="M4" s="294" t="s">
        <v>735</v>
      </c>
      <c r="N4" s="294" t="s">
        <v>765</v>
      </c>
      <c r="O4" s="294" t="s">
        <v>775</v>
      </c>
      <c r="P4" s="294" t="s">
        <v>814</v>
      </c>
      <c r="Q4" s="294" t="s">
        <v>783</v>
      </c>
      <c r="R4" s="294" t="s">
        <v>791</v>
      </c>
      <c r="S4" s="294" t="s">
        <v>796</v>
      </c>
      <c r="U4" s="294" t="s">
        <v>815</v>
      </c>
      <c r="V4" s="294" t="s">
        <v>805</v>
      </c>
      <c r="W4" s="294"/>
      <c r="Z4" s="294" t="s">
        <v>827</v>
      </c>
      <c r="AA4" s="294" t="s">
        <v>830</v>
      </c>
      <c r="AD4" s="294" t="s">
        <v>840</v>
      </c>
      <c r="AE4" s="294" t="s">
        <v>843</v>
      </c>
      <c r="AF4" s="19" t="s">
        <v>158</v>
      </c>
      <c r="AG4" s="299" t="s">
        <v>849</v>
      </c>
      <c r="AH4" s="300"/>
      <c r="AI4" s="301"/>
    </row>
    <row r="5" spans="1:35" ht="38.25" customHeight="1">
      <c r="A5" s="296">
        <v>4</v>
      </c>
      <c r="B5" s="294"/>
      <c r="C5" s="294" t="s">
        <v>156</v>
      </c>
      <c r="D5" s="294" t="s">
        <v>756</v>
      </c>
      <c r="E5" s="294" t="s">
        <v>712</v>
      </c>
      <c r="H5" s="294" t="s">
        <v>1012</v>
      </c>
      <c r="I5" s="294" t="s">
        <v>725</v>
      </c>
      <c r="J5" s="294" t="s">
        <v>776</v>
      </c>
      <c r="N5" s="294" t="s">
        <v>766</v>
      </c>
      <c r="O5" s="294" t="s">
        <v>777</v>
      </c>
      <c r="Q5" s="294" t="s">
        <v>784</v>
      </c>
      <c r="R5" s="294" t="s">
        <v>792</v>
      </c>
      <c r="S5" s="294" t="s">
        <v>797</v>
      </c>
      <c r="U5" s="294" t="s">
        <v>816</v>
      </c>
      <c r="V5" s="294" t="s">
        <v>806</v>
      </c>
      <c r="AA5" s="294" t="s">
        <v>831</v>
      </c>
      <c r="AE5" s="294" t="s">
        <v>845</v>
      </c>
      <c r="AF5" s="19" t="s">
        <v>160</v>
      </c>
      <c r="AG5" s="299" t="s">
        <v>850</v>
      </c>
      <c r="AH5" s="300"/>
      <c r="AI5" s="301"/>
    </row>
    <row r="6" spans="1:35" ht="38.25" customHeight="1">
      <c r="A6" s="296">
        <v>5</v>
      </c>
      <c r="B6" s="294" t="s">
        <v>741</v>
      </c>
      <c r="C6" s="294" t="s">
        <v>155</v>
      </c>
      <c r="D6" s="294" t="s">
        <v>757</v>
      </c>
      <c r="E6" s="294" t="s">
        <v>713</v>
      </c>
      <c r="I6" s="294" t="s">
        <v>726</v>
      </c>
      <c r="J6" s="294" t="s">
        <v>778</v>
      </c>
      <c r="N6" s="294" t="s">
        <v>767</v>
      </c>
      <c r="O6" s="294" t="s">
        <v>772</v>
      </c>
      <c r="Q6" s="294" t="s">
        <v>785</v>
      </c>
      <c r="R6" s="294" t="s">
        <v>793</v>
      </c>
      <c r="S6" s="294" t="s">
        <v>798</v>
      </c>
      <c r="V6" s="294" t="s">
        <v>817</v>
      </c>
      <c r="AF6" s="19" t="s">
        <v>162</v>
      </c>
      <c r="AG6" s="299" t="s">
        <v>851</v>
      </c>
      <c r="AH6" s="300"/>
      <c r="AI6" s="301"/>
    </row>
    <row r="7" spans="1:35" ht="36">
      <c r="A7" s="296">
        <v>6</v>
      </c>
      <c r="D7" s="294" t="s">
        <v>758</v>
      </c>
      <c r="E7" s="294" t="s">
        <v>714</v>
      </c>
      <c r="J7" s="294" t="s">
        <v>779</v>
      </c>
      <c r="N7" s="294" t="s">
        <v>768</v>
      </c>
      <c r="Q7" s="294" t="s">
        <v>786</v>
      </c>
      <c r="R7" s="294" t="s">
        <v>818</v>
      </c>
    </row>
    <row r="8" spans="1:35" ht="24">
      <c r="A8" s="296">
        <v>7</v>
      </c>
      <c r="D8" s="294" t="s">
        <v>759</v>
      </c>
      <c r="E8" s="294" t="s">
        <v>715</v>
      </c>
      <c r="N8" s="294" t="s">
        <v>769</v>
      </c>
      <c r="Q8" s="294" t="s">
        <v>787</v>
      </c>
      <c r="R8" s="294" t="s">
        <v>819</v>
      </c>
    </row>
    <row r="9" spans="1:35" ht="24">
      <c r="A9" s="296">
        <v>8</v>
      </c>
      <c r="D9" s="294" t="s">
        <v>760</v>
      </c>
      <c r="E9" s="294" t="s">
        <v>716</v>
      </c>
    </row>
    <row r="10" spans="1:35" ht="24">
      <c r="A10" s="296">
        <v>9</v>
      </c>
      <c r="E10" s="294" t="s">
        <v>717</v>
      </c>
    </row>
    <row r="11" spans="1:35">
      <c r="A11" s="296">
        <v>10</v>
      </c>
      <c r="N11" s="294"/>
    </row>
    <row r="12" spans="1:35">
      <c r="A12" s="296">
        <v>11</v>
      </c>
    </row>
    <row r="13" spans="1:35">
      <c r="A13" s="296">
        <v>12</v>
      </c>
    </row>
    <row r="14" spans="1:35">
      <c r="A14" s="296">
        <v>13</v>
      </c>
    </row>
    <row r="15" spans="1:35">
      <c r="A15" s="296">
        <v>14</v>
      </c>
    </row>
    <row r="16" spans="1:35">
      <c r="A16" s="296">
        <v>15</v>
      </c>
    </row>
    <row r="17" spans="1:1">
      <c r="A17" s="296">
        <v>16</v>
      </c>
    </row>
    <row r="18" spans="1:1">
      <c r="A18" s="296">
        <v>17</v>
      </c>
    </row>
    <row r="19" spans="1:1">
      <c r="A19" s="296">
        <v>18</v>
      </c>
    </row>
    <row r="20" spans="1:1">
      <c r="A20" s="296">
        <v>19</v>
      </c>
    </row>
    <row r="21" spans="1:1">
      <c r="A21" s="296">
        <v>20</v>
      </c>
    </row>
  </sheetData>
  <dataValidations count="2">
    <dataValidation type="list" allowBlank="1" showInputMessage="1" showErrorMessage="1" sqref="C2:C5">
      <formula1>Condition</formula1>
    </dataValidation>
    <dataValidation allowBlank="1" showInputMessage="1" showErrorMessage="1" sqref="D5:D9"/>
  </dataValidations>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B0F0"/>
    <pageSetUpPr fitToPage="1"/>
  </sheetPr>
  <dimension ref="A1:Q54"/>
  <sheetViews>
    <sheetView topLeftCell="A4" zoomScale="85" zoomScaleNormal="85" zoomScaleSheetLayoutView="55" zoomScalePageLayoutView="85" workbookViewId="0">
      <selection activeCell="E24" sqref="E24:I24"/>
    </sheetView>
  </sheetViews>
  <sheetFormatPr baseColWidth="10" defaultColWidth="9.1640625" defaultRowHeight="12" outlineLevelRow="1" x14ac:dyDescent="0"/>
  <cols>
    <col min="1" max="1" width="10.33203125" style="11" customWidth="1"/>
    <col min="2" max="2" width="9" style="11" customWidth="1"/>
    <col min="3" max="3" width="16.33203125" style="11" customWidth="1"/>
    <col min="4" max="4" width="9.1640625" style="11"/>
    <col min="5" max="8" width="15.6640625" style="11" customWidth="1"/>
    <col min="9" max="9" width="19.83203125" style="11" customWidth="1"/>
    <col min="10" max="10" width="15.6640625" style="11" customWidth="1"/>
    <col min="11" max="11" width="9.1640625" style="11" customWidth="1"/>
    <col min="12" max="12" width="9.5" style="11" customWidth="1"/>
    <col min="13" max="16384" width="9.1640625" style="11"/>
  </cols>
  <sheetData>
    <row r="1" spans="1:17" s="7" customFormat="1">
      <c r="A1" s="5"/>
      <c r="B1" s="6"/>
      <c r="C1" s="6"/>
      <c r="D1" s="6"/>
      <c r="E1" s="6"/>
      <c r="F1" s="6"/>
      <c r="G1" s="6"/>
      <c r="H1" s="6"/>
      <c r="I1" s="6"/>
      <c r="J1" s="5"/>
    </row>
    <row r="2" spans="1:17" s="9" customFormat="1">
      <c r="A2" s="6"/>
      <c r="B2" s="6"/>
      <c r="C2" s="6"/>
      <c r="D2" s="6"/>
      <c r="E2" s="6"/>
      <c r="F2" s="6"/>
      <c r="G2" s="6"/>
      <c r="H2" s="6"/>
      <c r="I2" s="6"/>
      <c r="J2" s="6"/>
    </row>
    <row r="3" spans="1:17" s="9" customFormat="1">
      <c r="A3" s="6"/>
      <c r="B3" s="6"/>
      <c r="C3" s="6"/>
      <c r="D3" s="6"/>
      <c r="E3" s="6"/>
      <c r="F3" s="6"/>
      <c r="G3" s="6"/>
      <c r="H3" s="6"/>
      <c r="I3" s="6"/>
      <c r="J3" s="6"/>
    </row>
    <row r="4" spans="1:17" s="9" customFormat="1">
      <c r="A4" s="6"/>
      <c r="B4" s="6"/>
      <c r="C4" s="6"/>
      <c r="D4" s="6"/>
      <c r="E4" s="6"/>
      <c r="F4" s="6"/>
      <c r="G4" s="6"/>
      <c r="H4" s="6"/>
      <c r="I4" s="6"/>
      <c r="J4" s="6"/>
    </row>
    <row r="5" spans="1:17" s="9" customFormat="1" ht="14">
      <c r="A5" s="6"/>
      <c r="B5" s="10"/>
      <c r="C5" s="10"/>
      <c r="D5" s="6"/>
      <c r="E5" s="6"/>
      <c r="F5" s="6"/>
      <c r="G5" s="6"/>
      <c r="H5" s="6"/>
      <c r="I5" s="6"/>
      <c r="J5" s="6"/>
    </row>
    <row r="6" spans="1:17" s="7" customFormat="1">
      <c r="A6" s="5"/>
      <c r="B6" s="6"/>
      <c r="C6" s="6"/>
      <c r="D6" s="6"/>
      <c r="E6" s="6"/>
      <c r="F6" s="6"/>
      <c r="G6" s="6"/>
      <c r="H6" s="6"/>
      <c r="I6" s="6"/>
      <c r="J6" s="5"/>
    </row>
    <row r="7" spans="1:17">
      <c r="A7" s="5"/>
      <c r="B7" s="6"/>
      <c r="C7" s="6"/>
      <c r="D7" s="6"/>
      <c r="E7" s="6"/>
      <c r="F7" s="6"/>
      <c r="G7" s="6"/>
      <c r="H7" s="6"/>
      <c r="I7" s="6"/>
      <c r="J7" s="5"/>
      <c r="K7" s="7"/>
    </row>
    <row r="8" spans="1:17" ht="21" customHeight="1">
      <c r="A8" s="5"/>
      <c r="B8" s="356" t="s">
        <v>69</v>
      </c>
      <c r="C8" s="356"/>
      <c r="D8" s="356"/>
      <c r="E8" s="356"/>
      <c r="F8" s="356"/>
      <c r="G8" s="356"/>
      <c r="H8" s="356"/>
      <c r="I8" s="356"/>
      <c r="J8" s="5"/>
      <c r="K8" s="7"/>
      <c r="Q8" s="11" t="s">
        <v>178</v>
      </c>
    </row>
    <row r="9" spans="1:17" ht="15">
      <c r="A9" s="5"/>
      <c r="B9" s="357" t="s">
        <v>70</v>
      </c>
      <c r="C9" s="358"/>
      <c r="D9" s="359"/>
      <c r="E9" s="360" t="s">
        <v>71</v>
      </c>
      <c r="F9" s="360"/>
      <c r="G9" s="360"/>
      <c r="H9" s="360"/>
      <c r="I9" s="361"/>
      <c r="J9" s="5"/>
      <c r="K9" s="7"/>
      <c r="Q9" s="11" t="s">
        <v>180</v>
      </c>
    </row>
    <row r="10" spans="1:17" ht="15.75" customHeight="1">
      <c r="A10" s="5"/>
      <c r="B10" s="362" t="s">
        <v>287</v>
      </c>
      <c r="C10" s="363"/>
      <c r="D10" s="364"/>
      <c r="E10" s="350"/>
      <c r="F10" s="351"/>
      <c r="G10" s="351"/>
      <c r="H10" s="351"/>
      <c r="I10" s="352"/>
      <c r="J10" s="5"/>
      <c r="K10" s="7"/>
    </row>
    <row r="11" spans="1:17" ht="20.5" customHeight="1">
      <c r="A11" s="5"/>
      <c r="B11" s="349" t="s">
        <v>72</v>
      </c>
      <c r="C11" s="349"/>
      <c r="D11" s="349"/>
      <c r="E11" s="350"/>
      <c r="F11" s="351"/>
      <c r="G11" s="351"/>
      <c r="H11" s="351"/>
      <c r="I11" s="352"/>
      <c r="J11" s="5"/>
      <c r="K11" s="7"/>
      <c r="Q11" s="11" t="s">
        <v>181</v>
      </c>
    </row>
    <row r="12" spans="1:17" ht="20.5" customHeight="1">
      <c r="A12" s="5"/>
      <c r="B12" s="349" t="s">
        <v>73</v>
      </c>
      <c r="C12" s="349"/>
      <c r="D12" s="349"/>
      <c r="E12" s="350"/>
      <c r="F12" s="351"/>
      <c r="G12" s="351"/>
      <c r="H12" s="351"/>
      <c r="I12" s="352"/>
      <c r="J12" s="5"/>
      <c r="K12" s="7"/>
      <c r="Q12" s="11" t="s">
        <v>182</v>
      </c>
    </row>
    <row r="13" spans="1:17" ht="20.5" customHeight="1">
      <c r="A13" s="5"/>
      <c r="B13" s="349" t="s">
        <v>74</v>
      </c>
      <c r="C13" s="349"/>
      <c r="D13" s="349"/>
      <c r="E13" s="350"/>
      <c r="F13" s="351"/>
      <c r="G13" s="351"/>
      <c r="H13" s="351"/>
      <c r="I13" s="352"/>
      <c r="J13" s="5"/>
      <c r="K13" s="7"/>
      <c r="Q13" s="11" t="s">
        <v>183</v>
      </c>
    </row>
    <row r="14" spans="1:17" ht="20.5" customHeight="1">
      <c r="A14" s="5"/>
      <c r="B14" s="349" t="s">
        <v>75</v>
      </c>
      <c r="C14" s="349"/>
      <c r="D14" s="349"/>
      <c r="E14" s="350"/>
      <c r="F14" s="351"/>
      <c r="G14" s="351"/>
      <c r="H14" s="351"/>
      <c r="I14" s="352"/>
      <c r="J14" s="5"/>
      <c r="K14" s="7"/>
      <c r="Q14" s="11" t="s">
        <v>184</v>
      </c>
    </row>
    <row r="15" spans="1:17" ht="20.5" customHeight="1">
      <c r="A15" s="5"/>
      <c r="B15" s="349" t="s">
        <v>76</v>
      </c>
      <c r="C15" s="349"/>
      <c r="D15" s="349"/>
      <c r="E15" s="350"/>
      <c r="F15" s="351"/>
      <c r="G15" s="351"/>
      <c r="H15" s="351"/>
      <c r="I15" s="352"/>
      <c r="J15" s="5"/>
      <c r="K15" s="7"/>
      <c r="Q15" s="11" t="s">
        <v>185</v>
      </c>
    </row>
    <row r="16" spans="1:17" ht="20.5" customHeight="1">
      <c r="A16" s="5"/>
      <c r="B16" s="349" t="s">
        <v>77</v>
      </c>
      <c r="C16" s="349"/>
      <c r="D16" s="349"/>
      <c r="E16" s="353"/>
      <c r="F16" s="354"/>
      <c r="G16" s="354"/>
      <c r="H16" s="354"/>
      <c r="I16" s="355"/>
      <c r="J16" s="5"/>
      <c r="K16" s="7"/>
    </row>
    <row r="17" spans="1:11" ht="20.5" customHeight="1">
      <c r="A17" s="5"/>
      <c r="B17" s="349" t="s">
        <v>78</v>
      </c>
      <c r="C17" s="349"/>
      <c r="D17" s="349"/>
      <c r="E17" s="350"/>
      <c r="F17" s="351"/>
      <c r="G17" s="351"/>
      <c r="H17" s="351"/>
      <c r="I17" s="352"/>
      <c r="J17" s="5"/>
      <c r="K17" s="7"/>
    </row>
    <row r="18" spans="1:11" ht="20.5" customHeight="1">
      <c r="A18" s="5"/>
      <c r="B18" s="349" t="s">
        <v>79</v>
      </c>
      <c r="C18" s="349"/>
      <c r="D18" s="349"/>
      <c r="E18" s="350"/>
      <c r="F18" s="351"/>
      <c r="G18" s="351"/>
      <c r="H18" s="351"/>
      <c r="I18" s="352"/>
      <c r="J18" s="5"/>
      <c r="K18" s="7"/>
    </row>
    <row r="19" spans="1:11" ht="20.5" customHeight="1">
      <c r="A19" s="5"/>
      <c r="B19" s="349" t="s">
        <v>80</v>
      </c>
      <c r="C19" s="349"/>
      <c r="D19" s="349"/>
      <c r="E19" s="350"/>
      <c r="F19" s="351"/>
      <c r="G19" s="351"/>
      <c r="H19" s="351"/>
      <c r="I19" s="352"/>
      <c r="J19" s="5"/>
      <c r="K19" s="7"/>
    </row>
    <row r="20" spans="1:11" ht="20.5" customHeight="1">
      <c r="A20" s="5"/>
      <c r="B20" s="349" t="s">
        <v>81</v>
      </c>
      <c r="C20" s="349"/>
      <c r="D20" s="349"/>
      <c r="E20" s="350"/>
      <c r="F20" s="351"/>
      <c r="G20" s="351"/>
      <c r="H20" s="351"/>
      <c r="I20" s="352"/>
      <c r="J20" s="5"/>
      <c r="K20" s="7"/>
    </row>
    <row r="21" spans="1:11" ht="20.5" customHeight="1">
      <c r="A21" s="5"/>
      <c r="B21" s="349" t="s">
        <v>82</v>
      </c>
      <c r="C21" s="349"/>
      <c r="D21" s="349"/>
      <c r="E21" s="350"/>
      <c r="F21" s="351"/>
      <c r="G21" s="351"/>
      <c r="H21" s="351"/>
      <c r="I21" s="352"/>
      <c r="J21" s="5"/>
      <c r="K21" s="7"/>
    </row>
    <row r="22" spans="1:11" ht="20.5" customHeight="1">
      <c r="A22" s="5"/>
      <c r="B22" s="132"/>
      <c r="C22" s="133" t="s">
        <v>278</v>
      </c>
      <c r="D22" s="134"/>
      <c r="E22" s="350"/>
      <c r="F22" s="351"/>
      <c r="G22" s="351"/>
      <c r="H22" s="351"/>
      <c r="I22" s="352"/>
      <c r="J22" s="5"/>
      <c r="K22" s="7"/>
    </row>
    <row r="23" spans="1:11" ht="20.5" customHeight="1">
      <c r="A23" s="5"/>
      <c r="B23" s="362" t="s">
        <v>83</v>
      </c>
      <c r="C23" s="363"/>
      <c r="D23" s="364"/>
      <c r="E23" s="350">
        <v>5</v>
      </c>
      <c r="F23" s="351"/>
      <c r="G23" s="351"/>
      <c r="H23" s="351"/>
      <c r="I23" s="352"/>
      <c r="J23" s="5"/>
      <c r="K23" s="7"/>
    </row>
    <row r="24" spans="1:11" ht="20.5" customHeight="1">
      <c r="A24" s="5"/>
      <c r="B24" s="349" t="s">
        <v>84</v>
      </c>
      <c r="C24" s="349"/>
      <c r="D24" s="349"/>
      <c r="E24" s="350"/>
      <c r="F24" s="351"/>
      <c r="G24" s="351"/>
      <c r="H24" s="351"/>
      <c r="I24" s="352"/>
      <c r="J24" s="5"/>
      <c r="K24" s="7"/>
    </row>
    <row r="25" spans="1:11" ht="20.5" customHeight="1">
      <c r="A25" s="5"/>
      <c r="B25" s="362" t="s">
        <v>276</v>
      </c>
      <c r="C25" s="363"/>
      <c r="D25" s="364"/>
      <c r="E25" s="370"/>
      <c r="F25" s="371"/>
      <c r="G25" s="371"/>
      <c r="H25" s="371"/>
      <c r="I25" s="372"/>
      <c r="J25" s="5"/>
      <c r="K25" s="7"/>
    </row>
    <row r="26" spans="1:11" ht="20.5" customHeight="1">
      <c r="A26" s="5"/>
      <c r="B26" s="362" t="s">
        <v>277</v>
      </c>
      <c r="C26" s="363"/>
      <c r="D26" s="364"/>
      <c r="E26" s="373"/>
      <c r="F26" s="374"/>
      <c r="G26" s="374"/>
      <c r="H26" s="374"/>
      <c r="I26" s="375"/>
      <c r="J26" s="5"/>
      <c r="K26" s="7"/>
    </row>
    <row r="27" spans="1:11" ht="20.5" customHeight="1">
      <c r="A27" s="5"/>
      <c r="B27" s="362" t="s">
        <v>586</v>
      </c>
      <c r="C27" s="363" t="s">
        <v>586</v>
      </c>
      <c r="D27" s="364"/>
      <c r="E27" s="373"/>
      <c r="F27" s="374"/>
      <c r="G27" s="374"/>
      <c r="H27" s="374"/>
      <c r="I27" s="375"/>
      <c r="J27" s="5"/>
      <c r="K27" s="7"/>
    </row>
    <row r="28" spans="1:11" ht="20.5" customHeight="1">
      <c r="A28" s="5"/>
      <c r="B28" s="362" t="s">
        <v>587</v>
      </c>
      <c r="C28" s="363"/>
      <c r="D28" s="364"/>
      <c r="E28" s="373"/>
      <c r="F28" s="374"/>
      <c r="G28" s="374"/>
      <c r="H28" s="374"/>
      <c r="I28" s="375"/>
      <c r="J28" s="5"/>
      <c r="K28" s="7"/>
    </row>
    <row r="29" spans="1:11" ht="20.5" customHeight="1">
      <c r="A29" s="5"/>
      <c r="B29" s="362" t="s">
        <v>588</v>
      </c>
      <c r="C29" s="363"/>
      <c r="D29" s="364"/>
      <c r="E29" s="373"/>
      <c r="F29" s="374"/>
      <c r="G29" s="374"/>
      <c r="H29" s="374"/>
      <c r="I29" s="375"/>
      <c r="J29" s="5"/>
      <c r="K29" s="7"/>
    </row>
    <row r="30" spans="1:11" ht="20.5" customHeight="1" thickBot="1">
      <c r="A30" s="5"/>
      <c r="B30" s="379" t="s">
        <v>589</v>
      </c>
      <c r="C30" s="380"/>
      <c r="D30" s="381"/>
      <c r="E30" s="376"/>
      <c r="F30" s="377"/>
      <c r="G30" s="377"/>
      <c r="H30" s="377"/>
      <c r="I30" s="378"/>
      <c r="J30" s="5"/>
      <c r="K30" s="7"/>
    </row>
    <row r="31" spans="1:11" ht="20.5" customHeight="1" thickBot="1">
      <c r="A31" s="5"/>
      <c r="B31" s="365" t="s">
        <v>175</v>
      </c>
      <c r="C31" s="366"/>
      <c r="D31" s="367"/>
      <c r="E31" s="368" t="s">
        <v>179</v>
      </c>
      <c r="F31" s="368"/>
      <c r="G31" s="368"/>
      <c r="H31" s="368"/>
      <c r="I31" s="369"/>
      <c r="J31" s="5"/>
      <c r="K31" s="7"/>
    </row>
    <row r="32" spans="1:11" ht="20" customHeight="1" thickBot="1">
      <c r="A32" s="5"/>
      <c r="B32" s="141" t="s">
        <v>176</v>
      </c>
      <c r="C32" s="142" t="s">
        <v>177</v>
      </c>
      <c r="D32" s="143" t="s">
        <v>178</v>
      </c>
      <c r="E32" s="142" t="s">
        <v>186</v>
      </c>
      <c r="F32" s="142" t="s">
        <v>187</v>
      </c>
      <c r="G32" s="142" t="s">
        <v>188</v>
      </c>
      <c r="H32" s="142" t="s">
        <v>519</v>
      </c>
      <c r="I32" s="143" t="s">
        <v>189</v>
      </c>
      <c r="J32" s="5"/>
      <c r="K32" s="7"/>
    </row>
    <row r="33" spans="1:11" ht="20.5" customHeight="1" thickBot="1">
      <c r="A33" s="5"/>
      <c r="B33" s="27">
        <v>1</v>
      </c>
      <c r="C33" s="28">
        <v>1</v>
      </c>
      <c r="D33" s="140" t="s">
        <v>180</v>
      </c>
      <c r="E33" s="140"/>
      <c r="F33" s="29"/>
      <c r="G33" s="29"/>
      <c r="H33" s="29"/>
      <c r="I33" s="29"/>
      <c r="J33" s="5"/>
      <c r="K33" s="7"/>
    </row>
    <row r="34" spans="1:11" ht="20.5" customHeight="1" thickBot="1">
      <c r="A34" s="5"/>
      <c r="B34" s="27">
        <v>2</v>
      </c>
      <c r="C34" s="28">
        <v>1</v>
      </c>
      <c r="D34" s="140" t="s">
        <v>180</v>
      </c>
      <c r="E34" s="140"/>
      <c r="F34" s="29"/>
      <c r="G34" s="29"/>
      <c r="H34" s="29"/>
      <c r="I34" s="29"/>
      <c r="J34" s="5"/>
      <c r="K34" s="7"/>
    </row>
    <row r="35" spans="1:11" ht="20.5" customHeight="1" thickBot="1">
      <c r="A35" s="5"/>
      <c r="B35" s="27">
        <v>3</v>
      </c>
      <c r="C35" s="28">
        <v>1.5</v>
      </c>
      <c r="D35" s="140" t="s">
        <v>180</v>
      </c>
      <c r="E35" s="140"/>
      <c r="F35" s="29"/>
      <c r="G35" s="29"/>
      <c r="H35" s="29"/>
      <c r="I35" s="29"/>
      <c r="J35" s="5"/>
      <c r="K35" s="7"/>
    </row>
    <row r="36" spans="1:11" ht="20.5" customHeight="1" thickBot="1">
      <c r="A36" s="5"/>
      <c r="B36" s="27">
        <v>4</v>
      </c>
      <c r="C36" s="28">
        <v>2</v>
      </c>
      <c r="D36" s="140" t="s">
        <v>180</v>
      </c>
      <c r="E36" s="140"/>
      <c r="F36" s="29"/>
      <c r="G36" s="29"/>
      <c r="H36" s="29"/>
      <c r="I36" s="29"/>
      <c r="J36" s="5"/>
      <c r="K36" s="7"/>
    </row>
    <row r="37" spans="1:11" ht="28.25" customHeight="1" outlineLevel="1">
      <c r="A37" s="5"/>
      <c r="B37" s="383" t="s">
        <v>86</v>
      </c>
      <c r="C37" s="384"/>
      <c r="D37" s="384"/>
      <c r="E37" s="384"/>
      <c r="F37" s="384"/>
      <c r="G37" s="384"/>
      <c r="H37" s="384"/>
      <c r="I37" s="384"/>
      <c r="J37" s="5"/>
      <c r="K37" s="7"/>
    </row>
    <row r="38" spans="1:11" ht="38" customHeight="1" outlineLevel="1">
      <c r="A38" s="5"/>
      <c r="B38" s="349" t="s">
        <v>87</v>
      </c>
      <c r="C38" s="349"/>
      <c r="D38" s="349"/>
      <c r="E38" s="382"/>
      <c r="F38" s="382"/>
      <c r="G38" s="382"/>
      <c r="H38" s="382"/>
      <c r="I38" s="382"/>
      <c r="J38" s="5"/>
      <c r="K38" s="7"/>
    </row>
    <row r="39" spans="1:11" ht="38" customHeight="1" outlineLevel="1">
      <c r="A39" s="5"/>
      <c r="B39" s="349" t="s">
        <v>88</v>
      </c>
      <c r="C39" s="349"/>
      <c r="D39" s="349"/>
      <c r="E39" s="382"/>
      <c r="F39" s="382"/>
      <c r="G39" s="382"/>
      <c r="H39" s="382"/>
      <c r="I39" s="382"/>
      <c r="J39" s="5"/>
      <c r="K39" s="7"/>
    </row>
    <row r="40" spans="1:11" ht="38" customHeight="1" outlineLevel="1">
      <c r="A40" s="5"/>
      <c r="B40" s="349" t="s">
        <v>89</v>
      </c>
      <c r="C40" s="349"/>
      <c r="D40" s="349"/>
      <c r="E40" s="382"/>
      <c r="F40" s="382"/>
      <c r="G40" s="382"/>
      <c r="H40" s="382"/>
      <c r="I40" s="382"/>
      <c r="J40" s="5"/>
      <c r="K40" s="7"/>
    </row>
    <row r="41" spans="1:11" ht="38" customHeight="1" outlineLevel="1">
      <c r="A41" s="5"/>
      <c r="B41" s="349" t="s">
        <v>90</v>
      </c>
      <c r="C41" s="349"/>
      <c r="D41" s="349"/>
      <c r="E41" s="382"/>
      <c r="F41" s="382"/>
      <c r="G41" s="382"/>
      <c r="H41" s="382"/>
      <c r="I41" s="382"/>
      <c r="J41" s="5"/>
      <c r="K41" s="7"/>
    </row>
    <row r="42" spans="1:11" outlineLevel="1">
      <c r="A42" s="5"/>
      <c r="B42" s="5"/>
      <c r="C42" s="5"/>
      <c r="D42" s="5"/>
      <c r="E42" s="5"/>
      <c r="F42" s="5"/>
      <c r="G42" s="5"/>
      <c r="H42" s="5"/>
      <c r="I42" s="5"/>
      <c r="J42" s="5"/>
      <c r="K42" s="7"/>
    </row>
    <row r="43" spans="1:11" ht="21" customHeight="1" outlineLevel="1">
      <c r="A43" s="5"/>
      <c r="B43" s="385" t="s">
        <v>91</v>
      </c>
      <c r="C43" s="385"/>
      <c r="D43" s="385"/>
      <c r="E43" s="385"/>
      <c r="F43" s="385"/>
      <c r="G43" s="385"/>
      <c r="H43" s="385"/>
      <c r="I43" s="385"/>
      <c r="J43" s="5"/>
      <c r="K43" s="7"/>
    </row>
    <row r="44" spans="1:11" ht="20.5" customHeight="1" outlineLevel="1">
      <c r="A44" s="5"/>
      <c r="B44" s="349" t="s">
        <v>92</v>
      </c>
      <c r="C44" s="349"/>
      <c r="D44" s="349"/>
      <c r="E44" s="382"/>
      <c r="F44" s="382"/>
      <c r="G44" s="382"/>
      <c r="H44" s="382"/>
      <c r="I44" s="382"/>
      <c r="J44" s="5"/>
      <c r="K44" s="7"/>
    </row>
    <row r="45" spans="1:11" ht="20.5" customHeight="1" outlineLevel="1">
      <c r="A45" s="5"/>
      <c r="B45" s="349" t="s">
        <v>93</v>
      </c>
      <c r="C45" s="349"/>
      <c r="D45" s="349"/>
      <c r="E45" s="382"/>
      <c r="F45" s="382"/>
      <c r="G45" s="382"/>
      <c r="H45" s="382"/>
      <c r="I45" s="382"/>
      <c r="J45" s="5"/>
      <c r="K45" s="7"/>
    </row>
    <row r="46" spans="1:11" ht="20.5" customHeight="1" outlineLevel="1">
      <c r="A46" s="5"/>
      <c r="B46" s="349" t="s">
        <v>94</v>
      </c>
      <c r="C46" s="349"/>
      <c r="D46" s="349"/>
      <c r="E46" s="382"/>
      <c r="F46" s="382"/>
      <c r="G46" s="382"/>
      <c r="H46" s="382"/>
      <c r="I46" s="382"/>
      <c r="J46" s="5"/>
      <c r="K46" s="7"/>
    </row>
    <row r="47" spans="1:11" ht="20.5" customHeight="1" outlineLevel="1">
      <c r="A47" s="5"/>
      <c r="B47" s="349" t="s">
        <v>95</v>
      </c>
      <c r="C47" s="349"/>
      <c r="D47" s="349"/>
      <c r="E47" s="382"/>
      <c r="F47" s="382"/>
      <c r="G47" s="382"/>
      <c r="H47" s="382"/>
      <c r="I47" s="382"/>
      <c r="J47" s="5"/>
      <c r="K47" s="7"/>
    </row>
    <row r="48" spans="1:11" ht="20.5" customHeight="1" outlineLevel="1">
      <c r="A48" s="5"/>
      <c r="B48" s="349" t="s">
        <v>96</v>
      </c>
      <c r="C48" s="349"/>
      <c r="D48" s="349"/>
      <c r="E48" s="382"/>
      <c r="F48" s="382"/>
      <c r="G48" s="382"/>
      <c r="H48" s="382"/>
      <c r="I48" s="382"/>
      <c r="J48" s="5"/>
      <c r="K48" s="7"/>
    </row>
    <row r="49" spans="1:11">
      <c r="A49" s="5"/>
      <c r="B49" s="5"/>
      <c r="C49" s="5"/>
      <c r="D49" s="5"/>
      <c r="E49" s="5"/>
      <c r="F49" s="5"/>
      <c r="G49" s="5"/>
      <c r="H49" s="5"/>
      <c r="I49" s="5"/>
      <c r="J49" s="5"/>
      <c r="K49" s="7"/>
    </row>
    <row r="50" spans="1:11">
      <c r="A50" s="5"/>
      <c r="B50" s="5"/>
      <c r="C50" s="5"/>
      <c r="D50" s="5"/>
      <c r="E50" s="5"/>
      <c r="F50" s="5"/>
      <c r="G50" s="5"/>
      <c r="H50" s="5"/>
      <c r="I50" s="5"/>
      <c r="J50" s="5"/>
      <c r="K50" s="7"/>
    </row>
    <row r="51" spans="1:11" ht="14" customHeight="1" thickBot="1">
      <c r="A51" s="12"/>
      <c r="B51" s="386" t="s">
        <v>636</v>
      </c>
      <c r="C51" s="386"/>
      <c r="D51" s="387"/>
      <c r="E51" s="387"/>
      <c r="F51" s="387"/>
      <c r="G51" s="387"/>
      <c r="H51" s="387"/>
      <c r="I51" s="387"/>
      <c r="J51" s="12"/>
      <c r="K51" s="7"/>
    </row>
    <row r="52" spans="1:11" ht="14.5" customHeight="1">
      <c r="A52" s="12"/>
      <c r="B52" s="388"/>
      <c r="C52" s="388"/>
      <c r="D52" s="388"/>
      <c r="E52" s="388"/>
      <c r="F52" s="388"/>
      <c r="G52" s="388"/>
      <c r="H52" s="388"/>
      <c r="I52" s="388"/>
      <c r="J52" s="12"/>
      <c r="K52" s="7"/>
    </row>
    <row r="53" spans="1:11" ht="14.5" customHeight="1">
      <c r="A53" s="12"/>
      <c r="B53" s="388"/>
      <c r="C53" s="388"/>
      <c r="D53" s="388"/>
      <c r="E53" s="388"/>
      <c r="F53" s="388"/>
      <c r="G53" s="388"/>
      <c r="H53" s="388"/>
      <c r="I53" s="388"/>
      <c r="J53" s="12"/>
      <c r="K53" s="7"/>
    </row>
    <row r="54" spans="1:11">
      <c r="A54" s="7"/>
      <c r="B54" s="7"/>
      <c r="C54" s="7"/>
      <c r="D54" s="7"/>
      <c r="E54" s="7"/>
      <c r="F54" s="7"/>
      <c r="G54" s="7"/>
      <c r="H54" s="7"/>
      <c r="I54" s="7"/>
      <c r="J54" s="7"/>
    </row>
  </sheetData>
  <mergeCells count="69">
    <mergeCell ref="B51:I51"/>
    <mergeCell ref="B52:I52"/>
    <mergeCell ref="B53:I53"/>
    <mergeCell ref="B46:D46"/>
    <mergeCell ref="E46:I46"/>
    <mergeCell ref="B47:D47"/>
    <mergeCell ref="E47:I47"/>
    <mergeCell ref="B48:D48"/>
    <mergeCell ref="E48:I48"/>
    <mergeCell ref="B45:D45"/>
    <mergeCell ref="E45:I45"/>
    <mergeCell ref="B37:I37"/>
    <mergeCell ref="B38:D38"/>
    <mergeCell ref="E38:I38"/>
    <mergeCell ref="B39:D39"/>
    <mergeCell ref="E39:I39"/>
    <mergeCell ref="B40:D40"/>
    <mergeCell ref="E40:I40"/>
    <mergeCell ref="B41:D41"/>
    <mergeCell ref="E41:I41"/>
    <mergeCell ref="B43:I43"/>
    <mergeCell ref="B44:D44"/>
    <mergeCell ref="E44:I44"/>
    <mergeCell ref="B31:D31"/>
    <mergeCell ref="E31:I31"/>
    <mergeCell ref="B25:D25"/>
    <mergeCell ref="E25:I25"/>
    <mergeCell ref="B26:D26"/>
    <mergeCell ref="E26:I26"/>
    <mergeCell ref="E27:I27"/>
    <mergeCell ref="E28:I28"/>
    <mergeCell ref="E29:I29"/>
    <mergeCell ref="E30:I30"/>
    <mergeCell ref="B27:D27"/>
    <mergeCell ref="B28:D28"/>
    <mergeCell ref="B29:D29"/>
    <mergeCell ref="B30:D30"/>
    <mergeCell ref="B21:D21"/>
    <mergeCell ref="E21:I21"/>
    <mergeCell ref="B23:D23"/>
    <mergeCell ref="B24:D24"/>
    <mergeCell ref="E24:I24"/>
    <mergeCell ref="E23:I23"/>
    <mergeCell ref="E22:I22"/>
    <mergeCell ref="E18:I18"/>
    <mergeCell ref="B19:D19"/>
    <mergeCell ref="E19:I19"/>
    <mergeCell ref="B20:D20"/>
    <mergeCell ref="E20:I20"/>
    <mergeCell ref="B18:D18"/>
    <mergeCell ref="B8:I8"/>
    <mergeCell ref="B9:D9"/>
    <mergeCell ref="E9:I9"/>
    <mergeCell ref="B11:D11"/>
    <mergeCell ref="E11:I11"/>
    <mergeCell ref="B10:D10"/>
    <mergeCell ref="E10:I10"/>
    <mergeCell ref="B12:D12"/>
    <mergeCell ref="E12:I12"/>
    <mergeCell ref="B13:D13"/>
    <mergeCell ref="E13:I13"/>
    <mergeCell ref="B14:D14"/>
    <mergeCell ref="E14:I14"/>
    <mergeCell ref="B15:D15"/>
    <mergeCell ref="E15:I15"/>
    <mergeCell ref="B16:D16"/>
    <mergeCell ref="E16:I16"/>
    <mergeCell ref="B17:D17"/>
    <mergeCell ref="E17:I17"/>
  </mergeCells>
  <dataValidations count="4">
    <dataValidation type="list" allowBlank="1" showInputMessage="1" showErrorMessage="1" sqref="H14 E14">
      <formula1>State</formula1>
    </dataValidation>
    <dataValidation type="list" allowBlank="1" showInputMessage="1" showErrorMessage="1" sqref="I14 F14">
      <formula1>#REF!</formula1>
    </dataValidation>
    <dataValidation type="list" allowBlank="1" showInputMessage="1" showErrorMessage="1" sqref="Q8:R15">
      <formula1>"Style"</formula1>
    </dataValidation>
    <dataValidation type="list" allowBlank="1" showInputMessage="1" showErrorMessage="1" sqref="D33:D36">
      <formula1>$Q$8:$Q$15</formula1>
    </dataValidation>
  </dataValidations>
  <pageMargins left="0" right="0.25" top="0" bottom="0" header="0.3" footer="0.3"/>
  <pageSetup scale="74" orientation="portrait"/>
  <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B0F0"/>
    <pageSetUpPr fitToPage="1"/>
  </sheetPr>
  <dimension ref="A1:M33"/>
  <sheetViews>
    <sheetView zoomScale="70" zoomScaleNormal="70" zoomScaleSheetLayoutView="70" zoomScalePageLayoutView="70" workbookViewId="0">
      <selection activeCell="C11" sqref="C11"/>
    </sheetView>
  </sheetViews>
  <sheetFormatPr baseColWidth="10" defaultColWidth="9.1640625" defaultRowHeight="12" x14ac:dyDescent="0"/>
  <cols>
    <col min="1" max="1" width="10.33203125" style="11" customWidth="1"/>
    <col min="2" max="2" width="43" style="11" customWidth="1"/>
    <col min="3" max="5" width="11.6640625" style="11" customWidth="1"/>
    <col min="6" max="6" width="10.83203125" style="11" customWidth="1"/>
    <col min="7" max="7" width="11.33203125" style="11" customWidth="1"/>
    <col min="8" max="8" width="10.5" style="11" customWidth="1"/>
    <col min="9" max="9" width="10.6640625" style="11" customWidth="1"/>
    <col min="10" max="10" width="9.6640625" style="11" customWidth="1"/>
    <col min="11" max="11" width="10.5" style="11" customWidth="1"/>
    <col min="12" max="12" width="10.6640625" style="11" customWidth="1"/>
    <col min="13" max="13" width="10.33203125" style="11" customWidth="1"/>
    <col min="14" max="14" width="9.1640625" style="11" customWidth="1"/>
    <col min="15" max="15" width="9.5" style="11" customWidth="1"/>
    <col min="16" max="16384" width="9.1640625" style="11"/>
  </cols>
  <sheetData>
    <row r="1" spans="1:13" s="7" customFormat="1">
      <c r="A1" s="5"/>
      <c r="B1" s="6"/>
      <c r="C1" s="6"/>
      <c r="D1" s="6"/>
      <c r="E1" s="6"/>
      <c r="F1" s="6"/>
      <c r="G1" s="6"/>
      <c r="H1" s="6"/>
      <c r="I1" s="6"/>
      <c r="J1" s="6"/>
      <c r="K1" s="6"/>
      <c r="L1" s="6"/>
      <c r="M1" s="5"/>
    </row>
    <row r="2" spans="1:13" s="9" customFormat="1">
      <c r="A2" s="6"/>
      <c r="B2" s="6"/>
      <c r="C2" s="6"/>
      <c r="D2" s="6"/>
      <c r="E2" s="6"/>
      <c r="F2" s="6"/>
      <c r="G2" s="6"/>
      <c r="H2" s="6"/>
      <c r="I2" s="6"/>
      <c r="J2" s="6"/>
      <c r="K2" s="6"/>
      <c r="L2" s="8"/>
      <c r="M2" s="6"/>
    </row>
    <row r="3" spans="1:13" s="9" customFormat="1">
      <c r="A3" s="6"/>
      <c r="B3" s="6"/>
      <c r="C3" s="6"/>
      <c r="D3" s="6"/>
      <c r="E3" s="6"/>
      <c r="F3" s="6"/>
      <c r="G3" s="6"/>
      <c r="H3" s="6"/>
      <c r="I3" s="6"/>
      <c r="J3" s="6"/>
      <c r="K3" s="6"/>
      <c r="L3" s="8"/>
      <c r="M3" s="6"/>
    </row>
    <row r="4" spans="1:13" s="9" customFormat="1">
      <c r="A4" s="6"/>
      <c r="B4" s="6"/>
      <c r="C4" s="6"/>
      <c r="D4" s="6"/>
      <c r="E4" s="6"/>
      <c r="F4" s="6"/>
      <c r="G4" s="6"/>
      <c r="H4" s="6"/>
      <c r="I4" s="6"/>
      <c r="J4" s="6"/>
      <c r="K4" s="6"/>
      <c r="L4" s="8"/>
      <c r="M4" s="6"/>
    </row>
    <row r="5" spans="1:13" s="9" customFormat="1" ht="14">
      <c r="A5" s="6"/>
      <c r="B5" s="10"/>
      <c r="C5" s="6"/>
      <c r="D5" s="6"/>
      <c r="E5" s="6"/>
      <c r="F5" s="6"/>
      <c r="G5" s="6"/>
      <c r="H5" s="6"/>
      <c r="I5" s="6"/>
      <c r="J5" s="6"/>
      <c r="K5" s="6"/>
      <c r="L5" s="8"/>
      <c r="M5" s="6"/>
    </row>
    <row r="6" spans="1:13" s="7" customFormat="1">
      <c r="A6" s="6"/>
      <c r="B6" s="6"/>
      <c r="C6" s="6"/>
      <c r="D6" s="6"/>
      <c r="E6" s="6"/>
      <c r="F6" s="6"/>
      <c r="G6" s="6"/>
      <c r="H6" s="6"/>
      <c r="I6" s="6"/>
      <c r="J6" s="6"/>
      <c r="K6" s="6"/>
      <c r="L6" s="6"/>
      <c r="M6" s="5"/>
    </row>
    <row r="7" spans="1:13">
      <c r="A7" s="6"/>
      <c r="B7" s="6"/>
      <c r="C7" s="6"/>
      <c r="D7" s="6"/>
      <c r="E7" s="6"/>
      <c r="F7" s="6"/>
      <c r="G7" s="6"/>
      <c r="H7" s="6"/>
      <c r="I7" s="6"/>
      <c r="J7" s="6"/>
      <c r="K7" s="6"/>
      <c r="L7" s="6"/>
      <c r="M7" s="6"/>
    </row>
    <row r="8" spans="1:13">
      <c r="A8" s="6"/>
      <c r="B8" s="385" t="s">
        <v>91</v>
      </c>
      <c r="C8" s="385"/>
      <c r="D8" s="385"/>
      <c r="E8" s="385"/>
      <c r="F8" s="385"/>
      <c r="G8" s="385"/>
      <c r="H8" s="385"/>
      <c r="I8" s="385"/>
      <c r="J8" s="385"/>
      <c r="K8" s="385"/>
      <c r="L8" s="385"/>
      <c r="M8" s="6"/>
    </row>
    <row r="9" spans="1:13">
      <c r="A9" s="6"/>
      <c r="B9" s="397" t="s">
        <v>492</v>
      </c>
      <c r="C9" s="127" t="s">
        <v>493</v>
      </c>
      <c r="D9" s="127" t="s">
        <v>494</v>
      </c>
      <c r="E9" s="127" t="s">
        <v>495</v>
      </c>
      <c r="F9" s="127" t="s">
        <v>496</v>
      </c>
      <c r="G9" s="127" t="s">
        <v>643</v>
      </c>
      <c r="H9" s="127" t="s">
        <v>519</v>
      </c>
      <c r="I9" s="127" t="s">
        <v>85</v>
      </c>
      <c r="J9" s="127" t="s">
        <v>85</v>
      </c>
      <c r="K9" s="127" t="s">
        <v>85</v>
      </c>
      <c r="L9" s="127" t="s">
        <v>85</v>
      </c>
      <c r="M9" s="6"/>
    </row>
    <row r="10" spans="1:13">
      <c r="A10" s="6"/>
      <c r="B10" s="398"/>
      <c r="C10" s="128"/>
      <c r="D10" s="128"/>
      <c r="E10" s="128"/>
      <c r="F10" s="128"/>
      <c r="G10" s="128"/>
      <c r="H10" s="128"/>
      <c r="I10" s="128"/>
      <c r="J10" s="128"/>
      <c r="K10" s="128"/>
      <c r="L10" s="128"/>
      <c r="M10" s="6"/>
    </row>
    <row r="11" spans="1:13">
      <c r="A11" s="6"/>
      <c r="B11" s="129" t="s">
        <v>853</v>
      </c>
      <c r="C11" s="130" t="s">
        <v>497</v>
      </c>
      <c r="D11" s="130" t="s">
        <v>497</v>
      </c>
      <c r="E11" s="130" t="s">
        <v>497</v>
      </c>
      <c r="F11" s="130" t="s">
        <v>497</v>
      </c>
      <c r="G11" s="130" t="s">
        <v>497</v>
      </c>
      <c r="H11" s="130" t="s">
        <v>497</v>
      </c>
      <c r="I11" s="130" t="s">
        <v>497</v>
      </c>
      <c r="J11" s="130" t="s">
        <v>497</v>
      </c>
      <c r="K11" s="130" t="s">
        <v>497</v>
      </c>
      <c r="L11" s="130" t="s">
        <v>497</v>
      </c>
      <c r="M11" s="6"/>
    </row>
    <row r="12" spans="1:13">
      <c r="A12" s="6"/>
      <c r="B12" s="385" t="s">
        <v>498</v>
      </c>
      <c r="C12" s="385"/>
      <c r="D12" s="385"/>
      <c r="E12" s="385"/>
      <c r="F12" s="385"/>
      <c r="G12" s="385"/>
      <c r="H12" s="385"/>
      <c r="I12" s="385"/>
      <c r="J12" s="385"/>
      <c r="K12" s="385"/>
      <c r="L12" s="385"/>
      <c r="M12" s="6"/>
    </row>
    <row r="13" spans="1:13" ht="30" customHeight="1">
      <c r="A13" s="6"/>
      <c r="B13" s="13" t="s">
        <v>499</v>
      </c>
      <c r="C13" s="382"/>
      <c r="D13" s="382"/>
      <c r="E13" s="382"/>
      <c r="F13" s="382"/>
      <c r="G13" s="382"/>
      <c r="H13" s="382"/>
      <c r="I13" s="382"/>
      <c r="J13" s="382"/>
      <c r="K13" s="382"/>
      <c r="L13" s="382"/>
      <c r="M13" s="6"/>
    </row>
    <row r="14" spans="1:13" ht="30" customHeight="1">
      <c r="A14" s="6"/>
      <c r="B14" s="13" t="s">
        <v>500</v>
      </c>
      <c r="C14" s="382"/>
      <c r="D14" s="382"/>
      <c r="E14" s="382"/>
      <c r="F14" s="382"/>
      <c r="G14" s="382"/>
      <c r="H14" s="382"/>
      <c r="I14" s="382"/>
      <c r="J14" s="382"/>
      <c r="K14" s="382"/>
      <c r="L14" s="382"/>
      <c r="M14" s="6"/>
    </row>
    <row r="15" spans="1:13" ht="30" customHeight="1">
      <c r="A15" s="6"/>
      <c r="B15" s="13" t="s">
        <v>501</v>
      </c>
      <c r="C15" s="382"/>
      <c r="D15" s="382"/>
      <c r="E15" s="382"/>
      <c r="F15" s="382"/>
      <c r="G15" s="382"/>
      <c r="H15" s="382"/>
      <c r="I15" s="382"/>
      <c r="J15" s="382"/>
      <c r="K15" s="382"/>
      <c r="L15" s="382"/>
      <c r="M15" s="6"/>
    </row>
    <row r="16" spans="1:13">
      <c r="A16" s="6"/>
      <c r="B16" s="394" t="s">
        <v>502</v>
      </c>
      <c r="C16" s="395"/>
      <c r="D16" s="395"/>
      <c r="E16" s="395"/>
      <c r="F16" s="395"/>
      <c r="G16" s="395"/>
      <c r="H16" s="395"/>
      <c r="I16" s="395"/>
      <c r="J16" s="395"/>
      <c r="K16" s="395"/>
      <c r="L16" s="396"/>
      <c r="M16" s="6"/>
    </row>
    <row r="17" spans="1:13" ht="45" customHeight="1">
      <c r="A17" s="6"/>
      <c r="B17" s="14" t="s">
        <v>503</v>
      </c>
      <c r="C17" s="350"/>
      <c r="D17" s="351"/>
      <c r="E17" s="351"/>
      <c r="F17" s="351"/>
      <c r="G17" s="351"/>
      <c r="H17" s="351"/>
      <c r="I17" s="351"/>
      <c r="J17" s="351"/>
      <c r="K17" s="351"/>
      <c r="L17" s="352"/>
      <c r="M17" s="6"/>
    </row>
    <row r="18" spans="1:13" ht="45" customHeight="1">
      <c r="A18" s="6"/>
      <c r="B18" s="14" t="s">
        <v>504</v>
      </c>
      <c r="C18" s="350"/>
      <c r="D18" s="351"/>
      <c r="E18" s="351"/>
      <c r="F18" s="351"/>
      <c r="G18" s="351"/>
      <c r="H18" s="351"/>
      <c r="I18" s="351"/>
      <c r="J18" s="351"/>
      <c r="K18" s="351"/>
      <c r="L18" s="352"/>
      <c r="M18" s="6"/>
    </row>
    <row r="19" spans="1:13" ht="45" customHeight="1">
      <c r="A19" s="6"/>
      <c r="B19" s="14" t="s">
        <v>505</v>
      </c>
      <c r="C19" s="350"/>
      <c r="D19" s="351"/>
      <c r="E19" s="351"/>
      <c r="F19" s="351"/>
      <c r="G19" s="351"/>
      <c r="H19" s="351"/>
      <c r="I19" s="351"/>
      <c r="J19" s="351"/>
      <c r="K19" s="351"/>
      <c r="L19" s="352"/>
      <c r="M19" s="6"/>
    </row>
    <row r="20" spans="1:13" ht="45" customHeight="1">
      <c r="A20" s="6"/>
      <c r="B20" s="14" t="s">
        <v>506</v>
      </c>
      <c r="C20" s="350"/>
      <c r="D20" s="351"/>
      <c r="E20" s="351"/>
      <c r="F20" s="351"/>
      <c r="G20" s="351"/>
      <c r="H20" s="351"/>
      <c r="I20" s="351"/>
      <c r="J20" s="351"/>
      <c r="K20" s="351"/>
      <c r="L20" s="352"/>
      <c r="M20" s="6"/>
    </row>
    <row r="21" spans="1:13">
      <c r="A21" s="6"/>
      <c r="B21" s="394" t="s">
        <v>507</v>
      </c>
      <c r="C21" s="395"/>
      <c r="D21" s="395"/>
      <c r="E21" s="395"/>
      <c r="F21" s="395"/>
      <c r="G21" s="395"/>
      <c r="H21" s="395"/>
      <c r="I21" s="395"/>
      <c r="J21" s="395"/>
      <c r="K21" s="395"/>
      <c r="L21" s="396"/>
      <c r="M21" s="6"/>
    </row>
    <row r="22" spans="1:13" ht="25" customHeight="1">
      <c r="A22" s="6"/>
      <c r="B22" s="391" t="s">
        <v>508</v>
      </c>
      <c r="C22" s="392"/>
      <c r="D22" s="393"/>
      <c r="E22" s="138" t="s">
        <v>105</v>
      </c>
      <c r="F22" s="391" t="s">
        <v>509</v>
      </c>
      <c r="G22" s="392"/>
      <c r="H22" s="392"/>
      <c r="I22" s="392"/>
      <c r="J22" s="392"/>
      <c r="K22" s="393"/>
      <c r="L22" s="138" t="s">
        <v>105</v>
      </c>
      <c r="M22" s="6"/>
    </row>
    <row r="23" spans="1:13" ht="25" customHeight="1">
      <c r="A23" s="6"/>
      <c r="B23" s="391" t="s">
        <v>510</v>
      </c>
      <c r="C23" s="392" t="s">
        <v>497</v>
      </c>
      <c r="D23" s="393"/>
      <c r="E23" s="138" t="s">
        <v>105</v>
      </c>
      <c r="F23" s="391" t="s">
        <v>511</v>
      </c>
      <c r="G23" s="392"/>
      <c r="H23" s="392"/>
      <c r="I23" s="392"/>
      <c r="J23" s="392"/>
      <c r="K23" s="393"/>
      <c r="L23" s="138" t="s">
        <v>105</v>
      </c>
      <c r="M23" s="6"/>
    </row>
    <row r="24" spans="1:13" ht="25" customHeight="1">
      <c r="A24" s="6"/>
      <c r="B24" s="391" t="s">
        <v>512</v>
      </c>
      <c r="C24" s="392" t="s">
        <v>497</v>
      </c>
      <c r="D24" s="393"/>
      <c r="E24" s="138" t="s">
        <v>105</v>
      </c>
      <c r="F24" s="391" t="s">
        <v>513</v>
      </c>
      <c r="G24" s="392"/>
      <c r="H24" s="392"/>
      <c r="I24" s="392"/>
      <c r="J24" s="392"/>
      <c r="K24" s="393"/>
      <c r="L24" s="138" t="s">
        <v>105</v>
      </c>
      <c r="M24" s="6"/>
    </row>
    <row r="25" spans="1:13" ht="25" customHeight="1">
      <c r="A25" s="6"/>
      <c r="B25" s="391" t="s">
        <v>514</v>
      </c>
      <c r="C25" s="392" t="s">
        <v>497</v>
      </c>
      <c r="D25" s="393"/>
      <c r="E25" s="138" t="s">
        <v>105</v>
      </c>
      <c r="F25" s="391" t="s">
        <v>515</v>
      </c>
      <c r="G25" s="392"/>
      <c r="H25" s="392"/>
      <c r="I25" s="392"/>
      <c r="J25" s="392"/>
      <c r="K25" s="393"/>
      <c r="L25" s="138" t="s">
        <v>105</v>
      </c>
      <c r="M25" s="6"/>
    </row>
    <row r="26" spans="1:13" ht="25" customHeight="1">
      <c r="A26" s="6"/>
      <c r="B26" s="391" t="s">
        <v>97</v>
      </c>
      <c r="C26" s="392" t="s">
        <v>497</v>
      </c>
      <c r="D26" s="393"/>
      <c r="E26" s="138" t="s">
        <v>105</v>
      </c>
      <c r="F26" s="391" t="s">
        <v>516</v>
      </c>
      <c r="G26" s="392"/>
      <c r="H26" s="392"/>
      <c r="I26" s="392"/>
      <c r="J26" s="392"/>
      <c r="K26" s="393"/>
      <c r="L26" s="138" t="s">
        <v>105</v>
      </c>
      <c r="M26" s="6"/>
    </row>
    <row r="27" spans="1:13" ht="25" customHeight="1">
      <c r="A27" s="6"/>
      <c r="B27" s="391" t="s">
        <v>517</v>
      </c>
      <c r="C27" s="392" t="s">
        <v>497</v>
      </c>
      <c r="D27" s="393"/>
      <c r="E27" s="138" t="s">
        <v>105</v>
      </c>
      <c r="F27" s="362" t="s">
        <v>518</v>
      </c>
      <c r="G27" s="363"/>
      <c r="H27" s="363"/>
      <c r="I27" s="363"/>
      <c r="J27" s="363"/>
      <c r="K27" s="364"/>
      <c r="L27" s="138" t="s">
        <v>105</v>
      </c>
      <c r="M27" s="6"/>
    </row>
    <row r="28" spans="1:13" ht="45" customHeight="1">
      <c r="A28" s="6"/>
      <c r="B28" s="14" t="s">
        <v>634</v>
      </c>
      <c r="C28" s="350"/>
      <c r="D28" s="351"/>
      <c r="E28" s="351"/>
      <c r="F28" s="351"/>
      <c r="G28" s="351"/>
      <c r="H28" s="351"/>
      <c r="I28" s="351"/>
      <c r="J28" s="351"/>
      <c r="K28" s="351"/>
      <c r="L28" s="352"/>
      <c r="M28" s="6"/>
    </row>
    <row r="29" spans="1:13">
      <c r="A29" s="6"/>
      <c r="B29" s="5"/>
      <c r="C29" s="5"/>
      <c r="D29" s="5"/>
      <c r="E29" s="5"/>
      <c r="F29" s="5"/>
      <c r="G29" s="5"/>
      <c r="H29" s="5"/>
      <c r="I29" s="5"/>
      <c r="J29" s="5"/>
      <c r="K29" s="5"/>
      <c r="L29" s="5"/>
      <c r="M29" s="6"/>
    </row>
    <row r="30" spans="1:13">
      <c r="A30" s="6"/>
      <c r="B30" s="5"/>
      <c r="C30" s="5"/>
      <c r="D30" s="5"/>
      <c r="E30" s="5"/>
      <c r="F30" s="5"/>
      <c r="G30" s="5"/>
      <c r="H30" s="5"/>
      <c r="I30" s="5"/>
      <c r="J30" s="5"/>
      <c r="K30" s="5"/>
      <c r="L30" s="5"/>
      <c r="M30" s="6"/>
    </row>
    <row r="31" spans="1:13" ht="13" thickBot="1">
      <c r="A31" s="6"/>
      <c r="B31" s="389" t="s">
        <v>636</v>
      </c>
      <c r="C31" s="390"/>
      <c r="D31" s="390"/>
      <c r="E31" s="390"/>
      <c r="F31" s="390"/>
      <c r="G31" s="390"/>
      <c r="H31" s="390"/>
      <c r="I31" s="390"/>
      <c r="J31" s="390"/>
      <c r="K31" s="390"/>
      <c r="L31" s="390"/>
      <c r="M31" s="6"/>
    </row>
    <row r="32" spans="1:13">
      <c r="A32" s="6"/>
      <c r="B32" s="6"/>
      <c r="C32" s="6"/>
      <c r="D32" s="6"/>
      <c r="E32" s="6"/>
      <c r="F32" s="6"/>
      <c r="G32" s="6"/>
      <c r="H32" s="6"/>
      <c r="I32" s="6"/>
      <c r="J32" s="6"/>
      <c r="K32" s="6"/>
      <c r="L32" s="6"/>
      <c r="M32" s="6"/>
    </row>
    <row r="33" spans="1:13">
      <c r="A33" s="6"/>
      <c r="B33" s="6"/>
      <c r="C33" s="6"/>
      <c r="D33" s="6"/>
      <c r="E33" s="6"/>
      <c r="F33" s="6"/>
      <c r="G33" s="6"/>
      <c r="H33" s="6"/>
      <c r="I33" s="6"/>
      <c r="J33" s="6"/>
      <c r="K33" s="6"/>
      <c r="L33" s="6"/>
      <c r="M33" s="6"/>
    </row>
  </sheetData>
  <mergeCells count="26">
    <mergeCell ref="B21:L21"/>
    <mergeCell ref="B8:L8"/>
    <mergeCell ref="B9:B10"/>
    <mergeCell ref="B12:L12"/>
    <mergeCell ref="C13:L13"/>
    <mergeCell ref="C14:L14"/>
    <mergeCell ref="C15:L15"/>
    <mergeCell ref="B16:L16"/>
    <mergeCell ref="C17:L17"/>
    <mergeCell ref="C18:L18"/>
    <mergeCell ref="C19:L19"/>
    <mergeCell ref="C20:L20"/>
    <mergeCell ref="B31:L31"/>
    <mergeCell ref="F22:K22"/>
    <mergeCell ref="F23:K23"/>
    <mergeCell ref="F24:K24"/>
    <mergeCell ref="F25:K25"/>
    <mergeCell ref="F26:K26"/>
    <mergeCell ref="F27:K27"/>
    <mergeCell ref="B22:D22"/>
    <mergeCell ref="B23:D23"/>
    <mergeCell ref="B24:D24"/>
    <mergeCell ref="B25:D25"/>
    <mergeCell ref="B26:D26"/>
    <mergeCell ref="B27:D27"/>
    <mergeCell ref="C28:L28"/>
  </mergeCells>
  <dataValidations count="1">
    <dataValidation type="list" allowBlank="1" showInputMessage="1" showErrorMessage="1" sqref="L22:L27 E22:E27">
      <formula1>Type</formula1>
    </dataValidation>
  </dataValidations>
  <pageMargins left="0" right="0" top="0" bottom="0" header="0.3" footer="0"/>
  <pageSetup scale="64" orientation="portrait"/>
  <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B0F0"/>
    <pageSetUpPr fitToPage="1"/>
  </sheetPr>
  <dimension ref="A1:G58"/>
  <sheetViews>
    <sheetView topLeftCell="A13" zoomScale="85" zoomScaleNormal="85" zoomScaleSheetLayoutView="70" zoomScalePageLayoutView="85" workbookViewId="0">
      <selection activeCell="C22" sqref="C22:E22"/>
    </sheetView>
  </sheetViews>
  <sheetFormatPr baseColWidth="10" defaultColWidth="9.1640625" defaultRowHeight="12" x14ac:dyDescent="0"/>
  <cols>
    <col min="1" max="1" width="10.33203125" style="11" customWidth="1"/>
    <col min="2" max="2" width="30.6640625" style="11" customWidth="1"/>
    <col min="3" max="3" width="30.83203125" style="11" customWidth="1"/>
    <col min="4" max="5" width="30.6640625" style="11" customWidth="1"/>
    <col min="6" max="6" width="10.33203125" style="11" customWidth="1"/>
    <col min="7" max="7" width="9.1640625" style="11" customWidth="1"/>
    <col min="8" max="8" width="9.5" style="11" customWidth="1"/>
    <col min="9" max="16384" width="9.1640625" style="11"/>
  </cols>
  <sheetData>
    <row r="1" spans="1:7" s="7" customFormat="1">
      <c r="A1" s="5"/>
      <c r="B1" s="6"/>
      <c r="C1" s="6"/>
      <c r="D1" s="6"/>
      <c r="E1" s="6"/>
      <c r="F1" s="5"/>
    </row>
    <row r="2" spans="1:7" s="9" customFormat="1">
      <c r="A2" s="6"/>
      <c r="B2" s="6"/>
      <c r="C2" s="6"/>
      <c r="D2" s="6"/>
      <c r="E2" s="8"/>
      <c r="F2" s="6"/>
    </row>
    <row r="3" spans="1:7" s="9" customFormat="1">
      <c r="A3" s="6"/>
      <c r="B3" s="6"/>
      <c r="C3" s="6"/>
      <c r="D3" s="6"/>
      <c r="E3" s="8"/>
      <c r="F3" s="6"/>
    </row>
    <row r="4" spans="1:7" s="9" customFormat="1">
      <c r="A4" s="6"/>
      <c r="B4" s="6"/>
      <c r="C4" s="6"/>
      <c r="D4" s="6"/>
      <c r="E4" s="8"/>
      <c r="F4" s="6"/>
    </row>
    <row r="5" spans="1:7" s="9" customFormat="1" ht="14">
      <c r="A5" s="6"/>
      <c r="B5" s="10"/>
      <c r="C5" s="6"/>
      <c r="D5" s="6"/>
      <c r="E5" s="8"/>
      <c r="F5" s="6"/>
    </row>
    <row r="6" spans="1:7">
      <c r="A6" s="5"/>
      <c r="B6" s="6"/>
      <c r="C6" s="6"/>
      <c r="D6" s="6"/>
      <c r="E6" s="6"/>
      <c r="F6" s="5"/>
      <c r="G6" s="7"/>
    </row>
    <row r="7" spans="1:7" ht="57" customHeight="1">
      <c r="A7" s="5"/>
      <c r="B7" s="399" t="s">
        <v>98</v>
      </c>
      <c r="C7" s="399"/>
      <c r="D7" s="399"/>
      <c r="E7" s="399"/>
      <c r="F7" s="5"/>
      <c r="G7" s="7"/>
    </row>
    <row r="8" spans="1:7" ht="15" customHeight="1">
      <c r="A8" s="5"/>
      <c r="B8" s="394" t="s">
        <v>601</v>
      </c>
      <c r="C8" s="395"/>
      <c r="D8" s="395"/>
      <c r="E8" s="396"/>
      <c r="F8" s="5"/>
      <c r="G8" s="7"/>
    </row>
    <row r="9" spans="1:7" ht="33" customHeight="1">
      <c r="A9" s="5"/>
      <c r="B9" s="15" t="s">
        <v>602</v>
      </c>
      <c r="C9" s="350" t="s">
        <v>747</v>
      </c>
      <c r="D9" s="351"/>
      <c r="E9" s="352"/>
      <c r="F9" s="5"/>
      <c r="G9" s="7"/>
    </row>
    <row r="10" spans="1:7" ht="17.25" customHeight="1">
      <c r="A10" s="5"/>
      <c r="B10" s="391" t="s">
        <v>590</v>
      </c>
      <c r="C10" s="392"/>
      <c r="D10" s="392"/>
      <c r="E10" s="138" t="s">
        <v>741</v>
      </c>
      <c r="F10" s="5"/>
      <c r="G10" s="7"/>
    </row>
    <row r="11" spans="1:7" ht="17.25" customHeight="1">
      <c r="A11" s="5"/>
      <c r="B11" s="391" t="s">
        <v>591</v>
      </c>
      <c r="C11" s="392"/>
      <c r="D11" s="392"/>
      <c r="E11" s="138" t="s">
        <v>105</v>
      </c>
      <c r="F11" s="5"/>
      <c r="G11" s="7"/>
    </row>
    <row r="12" spans="1:7" ht="17.25" customHeight="1">
      <c r="A12" s="5"/>
      <c r="B12" s="391" t="s">
        <v>707</v>
      </c>
      <c r="C12" s="392"/>
      <c r="D12" s="392"/>
      <c r="E12" s="138" t="s">
        <v>753</v>
      </c>
      <c r="F12" s="5"/>
      <c r="G12" s="7"/>
    </row>
    <row r="13" spans="1:7" ht="33" customHeight="1">
      <c r="A13" s="5"/>
      <c r="B13" s="391" t="s">
        <v>104</v>
      </c>
      <c r="C13" s="392"/>
      <c r="D13" s="392"/>
      <c r="E13" s="138" t="s">
        <v>105</v>
      </c>
      <c r="F13" s="5"/>
      <c r="G13" s="7"/>
    </row>
    <row r="14" spans="1:7" ht="15" customHeight="1">
      <c r="A14" s="5"/>
      <c r="B14" s="16" t="s">
        <v>99</v>
      </c>
      <c r="C14" s="350"/>
      <c r="D14" s="351"/>
      <c r="E14" s="352"/>
      <c r="F14" s="5"/>
      <c r="G14" s="7"/>
    </row>
    <row r="15" spans="1:7" ht="33" customHeight="1">
      <c r="A15" s="5"/>
      <c r="B15" s="135" t="s">
        <v>103</v>
      </c>
      <c r="C15" s="350"/>
      <c r="D15" s="351"/>
      <c r="E15" s="352"/>
      <c r="F15" s="5"/>
      <c r="G15" s="7"/>
    </row>
    <row r="16" spans="1:7" ht="15" customHeight="1">
      <c r="A16" s="5"/>
      <c r="B16" s="394" t="s">
        <v>600</v>
      </c>
      <c r="C16" s="395"/>
      <c r="D16" s="395"/>
      <c r="E16" s="396"/>
      <c r="F16" s="5"/>
      <c r="G16" s="7"/>
    </row>
    <row r="17" spans="1:7" ht="33" customHeight="1">
      <c r="A17" s="5"/>
      <c r="B17" s="135" t="s">
        <v>592</v>
      </c>
      <c r="C17" s="350" t="s">
        <v>743</v>
      </c>
      <c r="D17" s="351"/>
      <c r="E17" s="352"/>
      <c r="F17" s="5"/>
      <c r="G17" s="7"/>
    </row>
    <row r="18" spans="1:7" ht="15" customHeight="1">
      <c r="A18" s="5"/>
      <c r="B18" s="391" t="s">
        <v>104</v>
      </c>
      <c r="C18" s="392"/>
      <c r="D18" s="392"/>
      <c r="E18" s="138" t="s">
        <v>105</v>
      </c>
      <c r="F18" s="5"/>
      <c r="G18" s="7"/>
    </row>
    <row r="19" spans="1:7" ht="15" customHeight="1">
      <c r="A19" s="5"/>
      <c r="B19" s="135" t="s">
        <v>99</v>
      </c>
      <c r="C19" s="350"/>
      <c r="D19" s="351"/>
      <c r="E19" s="352"/>
      <c r="F19" s="5"/>
      <c r="G19" s="7"/>
    </row>
    <row r="20" spans="1:7" ht="33" customHeight="1">
      <c r="A20" s="5"/>
      <c r="B20" s="135" t="s">
        <v>103</v>
      </c>
      <c r="C20" s="400"/>
      <c r="D20" s="401"/>
      <c r="E20" s="402"/>
      <c r="F20" s="5"/>
      <c r="G20" s="7"/>
    </row>
    <row r="21" spans="1:7" ht="15" customHeight="1">
      <c r="A21" s="5"/>
      <c r="B21" s="394" t="s">
        <v>603</v>
      </c>
      <c r="C21" s="395"/>
      <c r="D21" s="395"/>
      <c r="E21" s="396"/>
      <c r="F21" s="5"/>
      <c r="G21" s="7"/>
    </row>
    <row r="22" spans="1:7" ht="33" customHeight="1">
      <c r="A22" s="5"/>
      <c r="B22" s="135" t="s">
        <v>593</v>
      </c>
      <c r="C22" s="350" t="s">
        <v>744</v>
      </c>
      <c r="D22" s="351"/>
      <c r="E22" s="352"/>
      <c r="F22" s="5"/>
      <c r="G22" s="7"/>
    </row>
    <row r="23" spans="1:7" ht="15" customHeight="1">
      <c r="A23" s="5"/>
      <c r="B23" s="391" t="s">
        <v>104</v>
      </c>
      <c r="C23" s="392"/>
      <c r="D23" s="392"/>
      <c r="E23" s="138" t="s">
        <v>105</v>
      </c>
      <c r="F23" s="5"/>
      <c r="G23" s="7"/>
    </row>
    <row r="24" spans="1:7" ht="15" customHeight="1">
      <c r="A24" s="5"/>
      <c r="B24" s="135" t="s">
        <v>99</v>
      </c>
      <c r="C24" s="350"/>
      <c r="D24" s="351"/>
      <c r="E24" s="352"/>
      <c r="F24" s="5"/>
      <c r="G24" s="7"/>
    </row>
    <row r="25" spans="1:7" ht="33" customHeight="1">
      <c r="A25" s="5"/>
      <c r="B25" s="135" t="s">
        <v>103</v>
      </c>
      <c r="C25" s="400"/>
      <c r="D25" s="401"/>
      <c r="E25" s="402"/>
      <c r="F25" s="5"/>
      <c r="G25" s="7"/>
    </row>
    <row r="26" spans="1:7" ht="15" customHeight="1">
      <c r="A26" s="5"/>
      <c r="B26" s="394" t="s">
        <v>604</v>
      </c>
      <c r="C26" s="395"/>
      <c r="D26" s="395"/>
      <c r="E26" s="396"/>
      <c r="F26" s="5"/>
      <c r="G26" s="7"/>
    </row>
    <row r="27" spans="1:7" ht="55.5" customHeight="1">
      <c r="A27" s="5"/>
      <c r="B27" s="15" t="s">
        <v>594</v>
      </c>
      <c r="C27" s="350" t="s">
        <v>748</v>
      </c>
      <c r="D27" s="351"/>
      <c r="E27" s="352"/>
      <c r="F27" s="5"/>
      <c r="G27" s="7"/>
    </row>
    <row r="28" spans="1:7" ht="15" customHeight="1">
      <c r="A28" s="5"/>
      <c r="B28" s="391" t="s">
        <v>104</v>
      </c>
      <c r="C28" s="392"/>
      <c r="D28" s="392"/>
      <c r="E28" s="138" t="s">
        <v>105</v>
      </c>
      <c r="F28" s="5"/>
      <c r="G28" s="7"/>
    </row>
    <row r="29" spans="1:7" ht="15" customHeight="1">
      <c r="A29" s="5"/>
      <c r="B29" s="135" t="s">
        <v>99</v>
      </c>
      <c r="C29" s="350"/>
      <c r="D29" s="351"/>
      <c r="E29" s="352"/>
      <c r="F29" s="5"/>
      <c r="G29" s="7"/>
    </row>
    <row r="30" spans="1:7" ht="33" customHeight="1">
      <c r="A30" s="5"/>
      <c r="B30" s="135" t="s">
        <v>103</v>
      </c>
      <c r="C30" s="350"/>
      <c r="D30" s="351"/>
      <c r="E30" s="352"/>
      <c r="F30" s="5"/>
      <c r="G30" s="7"/>
    </row>
    <row r="31" spans="1:7" ht="15" customHeight="1">
      <c r="A31" s="5"/>
      <c r="B31" s="16" t="s">
        <v>100</v>
      </c>
      <c r="C31" s="350"/>
      <c r="D31" s="351"/>
      <c r="E31" s="352"/>
      <c r="F31" s="5"/>
      <c r="G31" s="7"/>
    </row>
    <row r="32" spans="1:7" ht="15" customHeight="1">
      <c r="A32" s="5"/>
      <c r="B32" s="16" t="s">
        <v>101</v>
      </c>
      <c r="C32" s="350"/>
      <c r="D32" s="351"/>
      <c r="E32" s="352"/>
      <c r="F32" s="5"/>
      <c r="G32" s="7"/>
    </row>
    <row r="33" spans="1:7" ht="15" customHeight="1">
      <c r="A33" s="5"/>
      <c r="B33" s="16" t="s">
        <v>102</v>
      </c>
      <c r="C33" s="350"/>
      <c r="D33" s="351"/>
      <c r="E33" s="352"/>
      <c r="F33" s="5"/>
      <c r="G33" s="7"/>
    </row>
    <row r="34" spans="1:7" ht="15" customHeight="1">
      <c r="A34" s="5"/>
      <c r="B34" s="394" t="s">
        <v>605</v>
      </c>
      <c r="C34" s="395"/>
      <c r="D34" s="395"/>
      <c r="E34" s="396"/>
      <c r="F34" s="5"/>
      <c r="G34" s="7"/>
    </row>
    <row r="35" spans="1:7" ht="33" customHeight="1">
      <c r="A35" s="5"/>
      <c r="B35" s="136" t="s">
        <v>595</v>
      </c>
      <c r="C35" s="350" t="s">
        <v>749</v>
      </c>
      <c r="D35" s="351"/>
      <c r="E35" s="352"/>
      <c r="F35" s="5"/>
      <c r="G35" s="7"/>
    </row>
    <row r="36" spans="1:7" ht="15" customHeight="1">
      <c r="A36" s="5"/>
      <c r="B36" s="391" t="s">
        <v>104</v>
      </c>
      <c r="C36" s="392"/>
      <c r="D36" s="392"/>
      <c r="E36" s="138" t="s">
        <v>105</v>
      </c>
      <c r="F36" s="5"/>
      <c r="G36" s="7"/>
    </row>
    <row r="37" spans="1:7" ht="15" customHeight="1">
      <c r="A37" s="5"/>
      <c r="B37" s="135" t="s">
        <v>99</v>
      </c>
      <c r="C37" s="350"/>
      <c r="D37" s="351"/>
      <c r="E37" s="352"/>
      <c r="F37" s="5"/>
      <c r="G37" s="7"/>
    </row>
    <row r="38" spans="1:7" ht="33" customHeight="1">
      <c r="A38" s="5"/>
      <c r="B38" s="135" t="s">
        <v>103</v>
      </c>
      <c r="C38" s="350"/>
      <c r="D38" s="351"/>
      <c r="E38" s="352"/>
      <c r="F38" s="5"/>
      <c r="G38" s="7"/>
    </row>
    <row r="39" spans="1:7" ht="21.5" customHeight="1">
      <c r="A39" s="5"/>
      <c r="B39" s="394" t="s">
        <v>606</v>
      </c>
      <c r="C39" s="395"/>
      <c r="D39" s="395"/>
      <c r="E39" s="396"/>
      <c r="F39" s="5"/>
      <c r="G39" s="7"/>
    </row>
    <row r="40" spans="1:7" ht="33" customHeight="1">
      <c r="A40" s="5"/>
      <c r="B40" s="136" t="s">
        <v>596</v>
      </c>
      <c r="C40" s="350" t="s">
        <v>750</v>
      </c>
      <c r="D40" s="351"/>
      <c r="E40" s="352"/>
      <c r="F40" s="5"/>
      <c r="G40" s="7"/>
    </row>
    <row r="41" spans="1:7" ht="15" customHeight="1">
      <c r="A41" s="5"/>
      <c r="B41" s="391" t="s">
        <v>104</v>
      </c>
      <c r="C41" s="392"/>
      <c r="D41" s="392"/>
      <c r="E41" s="138" t="s">
        <v>105</v>
      </c>
      <c r="F41" s="5"/>
      <c r="G41" s="7"/>
    </row>
    <row r="42" spans="1:7" ht="15" customHeight="1">
      <c r="A42" s="5"/>
      <c r="B42" s="135" t="s">
        <v>99</v>
      </c>
      <c r="C42" s="350"/>
      <c r="D42" s="351"/>
      <c r="E42" s="352"/>
      <c r="F42" s="5"/>
      <c r="G42" s="7"/>
    </row>
    <row r="43" spans="1:7" ht="33" customHeight="1">
      <c r="A43" s="5"/>
      <c r="B43" s="135" t="s">
        <v>103</v>
      </c>
      <c r="C43" s="350"/>
      <c r="D43" s="351"/>
      <c r="E43" s="352"/>
      <c r="F43" s="5"/>
      <c r="G43" s="7"/>
    </row>
    <row r="44" spans="1:7" ht="15" customHeight="1">
      <c r="A44" s="5"/>
      <c r="B44" s="394" t="s">
        <v>607</v>
      </c>
      <c r="C44" s="395"/>
      <c r="D44" s="395"/>
      <c r="E44" s="396"/>
      <c r="F44" s="5"/>
      <c r="G44" s="7"/>
    </row>
    <row r="45" spans="1:7" ht="33" customHeight="1">
      <c r="A45" s="5"/>
      <c r="B45" s="136" t="s">
        <v>597</v>
      </c>
      <c r="C45" s="350" t="s">
        <v>751</v>
      </c>
      <c r="D45" s="351"/>
      <c r="E45" s="352"/>
      <c r="F45" s="5"/>
      <c r="G45" s="7"/>
    </row>
    <row r="46" spans="1:7" ht="15" customHeight="1">
      <c r="A46" s="5"/>
      <c r="B46" s="391" t="s">
        <v>104</v>
      </c>
      <c r="C46" s="392"/>
      <c r="D46" s="392"/>
      <c r="E46" s="138" t="s">
        <v>105</v>
      </c>
      <c r="F46" s="5"/>
      <c r="G46" s="7"/>
    </row>
    <row r="47" spans="1:7" ht="15" customHeight="1">
      <c r="A47" s="5"/>
      <c r="B47" s="135" t="s">
        <v>99</v>
      </c>
      <c r="C47" s="350"/>
      <c r="D47" s="351"/>
      <c r="E47" s="352"/>
      <c r="F47" s="5"/>
      <c r="G47" s="7"/>
    </row>
    <row r="48" spans="1:7" ht="33" customHeight="1">
      <c r="A48" s="5"/>
      <c r="B48" s="135" t="s">
        <v>103</v>
      </c>
      <c r="C48" s="350"/>
      <c r="D48" s="351"/>
      <c r="E48" s="352"/>
      <c r="F48" s="5"/>
      <c r="G48" s="7"/>
    </row>
    <row r="49" spans="1:7" ht="15" customHeight="1">
      <c r="A49" s="5"/>
      <c r="B49" s="394" t="s">
        <v>608</v>
      </c>
      <c r="C49" s="395"/>
      <c r="D49" s="395"/>
      <c r="E49" s="396"/>
      <c r="F49" s="5"/>
      <c r="G49" s="7"/>
    </row>
    <row r="50" spans="1:7" ht="33" customHeight="1">
      <c r="A50" s="5"/>
      <c r="B50" s="136" t="s">
        <v>598</v>
      </c>
      <c r="C50" s="350" t="s">
        <v>752</v>
      </c>
      <c r="D50" s="351"/>
      <c r="E50" s="352"/>
      <c r="F50" s="5"/>
      <c r="G50" s="7"/>
    </row>
    <row r="51" spans="1:7" ht="15" customHeight="1">
      <c r="A51" s="5"/>
      <c r="B51" s="391" t="s">
        <v>104</v>
      </c>
      <c r="C51" s="392"/>
      <c r="D51" s="392"/>
      <c r="E51" s="138" t="s">
        <v>105</v>
      </c>
      <c r="F51" s="5"/>
      <c r="G51" s="7"/>
    </row>
    <row r="52" spans="1:7" ht="15" customHeight="1">
      <c r="A52" s="5"/>
      <c r="B52" s="135" t="s">
        <v>99</v>
      </c>
      <c r="C52" s="350"/>
      <c r="D52" s="351"/>
      <c r="E52" s="352"/>
      <c r="F52" s="5"/>
      <c r="G52" s="7"/>
    </row>
    <row r="53" spans="1:7" ht="33" customHeight="1">
      <c r="A53" s="5"/>
      <c r="B53" s="135" t="s">
        <v>103</v>
      </c>
      <c r="C53" s="350"/>
      <c r="D53" s="351"/>
      <c r="E53" s="352"/>
      <c r="F53" s="5"/>
      <c r="G53" s="7"/>
    </row>
    <row r="54" spans="1:7">
      <c r="A54" s="5"/>
      <c r="B54" s="5"/>
      <c r="C54" s="5"/>
      <c r="D54" s="5"/>
      <c r="E54" s="5"/>
      <c r="F54" s="5"/>
      <c r="G54" s="7"/>
    </row>
    <row r="55" spans="1:7" ht="14" customHeight="1" thickBot="1">
      <c r="A55" s="12"/>
      <c r="B55" s="386" t="s">
        <v>637</v>
      </c>
      <c r="C55" s="387"/>
      <c r="D55" s="387"/>
      <c r="E55" s="387"/>
      <c r="F55" s="12"/>
      <c r="G55" s="7"/>
    </row>
    <row r="56" spans="1:7" ht="14.5" customHeight="1">
      <c r="A56" s="12"/>
      <c r="B56" s="388"/>
      <c r="C56" s="388"/>
      <c r="D56" s="388"/>
      <c r="E56" s="388"/>
      <c r="F56" s="12"/>
      <c r="G56" s="7"/>
    </row>
    <row r="57" spans="1:7" ht="14.5" customHeight="1">
      <c r="A57" s="12"/>
      <c r="B57" s="388"/>
      <c r="C57" s="388"/>
      <c r="D57" s="388"/>
      <c r="E57" s="388"/>
      <c r="F57" s="12"/>
      <c r="G57" s="7"/>
    </row>
    <row r="58" spans="1:7">
      <c r="A58" s="7"/>
      <c r="B58" s="7"/>
      <c r="C58" s="7"/>
      <c r="D58" s="7"/>
      <c r="E58" s="7"/>
      <c r="F58" s="7"/>
    </row>
  </sheetData>
  <mergeCells count="50">
    <mergeCell ref="B16:E16"/>
    <mergeCell ref="B21:E21"/>
    <mergeCell ref="B26:E26"/>
    <mergeCell ref="B34:E34"/>
    <mergeCell ref="B39:E39"/>
    <mergeCell ref="C32:E32"/>
    <mergeCell ref="C33:E33"/>
    <mergeCell ref="C35:E35"/>
    <mergeCell ref="C31:E31"/>
    <mergeCell ref="C52:E52"/>
    <mergeCell ref="C53:E53"/>
    <mergeCell ref="B44:E44"/>
    <mergeCell ref="B49:E49"/>
    <mergeCell ref="B46:D46"/>
    <mergeCell ref="C47:E47"/>
    <mergeCell ref="C48:E48"/>
    <mergeCell ref="C50:E50"/>
    <mergeCell ref="B51:D51"/>
    <mergeCell ref="C40:E40"/>
    <mergeCell ref="B55:E55"/>
    <mergeCell ref="B56:E56"/>
    <mergeCell ref="B57:E57"/>
    <mergeCell ref="C24:E24"/>
    <mergeCell ref="C25:E25"/>
    <mergeCell ref="C29:E29"/>
    <mergeCell ref="B41:D41"/>
    <mergeCell ref="C42:E42"/>
    <mergeCell ref="C43:E43"/>
    <mergeCell ref="C45:E45"/>
    <mergeCell ref="B28:D28"/>
    <mergeCell ref="C30:E30"/>
    <mergeCell ref="C37:E37"/>
    <mergeCell ref="C38:E38"/>
    <mergeCell ref="B36:D36"/>
    <mergeCell ref="B7:E7"/>
    <mergeCell ref="B8:E8"/>
    <mergeCell ref="C9:E9"/>
    <mergeCell ref="C14:E14"/>
    <mergeCell ref="C27:E27"/>
    <mergeCell ref="B10:D10"/>
    <mergeCell ref="B11:D11"/>
    <mergeCell ref="B12:D12"/>
    <mergeCell ref="B13:D13"/>
    <mergeCell ref="B18:D18"/>
    <mergeCell ref="C17:E17"/>
    <mergeCell ref="C19:E19"/>
    <mergeCell ref="C20:E20"/>
    <mergeCell ref="C15:E15"/>
    <mergeCell ref="B23:D23"/>
    <mergeCell ref="C22:E22"/>
  </mergeCells>
  <dataValidations xWindow="469" yWindow="451" count="11">
    <dataValidation type="list" allowBlank="1" showInputMessage="1" showErrorMessage="1" sqref="C14:E14 C19:E19 C24:E24 C29:E29 C37:E37 C42:E42 C52:E52 C47:E47">
      <formula1>Condition</formula1>
    </dataValidation>
    <dataValidation type="list" allowBlank="1" showInputMessage="1" promptTitle="Parking" prompt="Describe the material of the parking lot (# of spaces, ADA spaces, garage spaces, and carports)." sqref="C27:E27">
      <formula1>Parking</formula1>
    </dataValidation>
    <dataValidation type="list" allowBlank="1" showInputMessage="1" promptTitle="Utilities" prompt="Input whether the property has either electric or gas (or both), individual or master-metered, or if there are any site drainage or storm-water runoff ponds._x000a_" sqref="C9:E9">
      <formula1>Utilities</formula1>
    </dataValidation>
    <dataValidation type="list" allowBlank="1" showInputMessage="1" showErrorMessage="1" sqref="E13 E18 E23 E28 E36 E41 E46 E51 E10:E11">
      <formula1>Type</formula1>
    </dataValidation>
    <dataValidation type="list" allowBlank="1" showInputMessage="1" promptTitle="Sidewalks" prompt="Enter the description and material of the sidewalks and curbing." sqref="C17:E17">
      <formula1>Sidewalks</formula1>
    </dataValidation>
    <dataValidation type="list" allowBlank="1" showInputMessage="1" promptTitle="Landscaping" prompt="Describe the amount and size of the bushes / trees on site (small, medium &amp; large) and if the property contains irrigation system." sqref="C22:E22">
      <formula1>Landscaping</formula1>
    </dataValidation>
    <dataValidation type="list" allowBlank="1" showInputMessage="1" promptTitle="Site Fencing" prompt="Describe the material of the fencing around the property including fencing that might be around unit's patios._x000a_" sqref="C35:E35">
      <formula1>Site_Fencing</formula1>
    </dataValidation>
    <dataValidation type="list" allowBlank="1" showInputMessage="1" promptTitle="Mail Facilities" prompt="Describe the location of the mail facilities (located near the office; all clustered together or on individual units)" sqref="C40:E40">
      <formula1>Mail_Facilities</formula1>
    </dataValidation>
    <dataValidation type="list" allowBlank="1" showInputMessage="1" promptTitle="Site Lighting" prompt="Describe the lighting on the property including along the parking lots, sidewalks &amp; sides of the buildings." sqref="C45:E45">
      <formula1>Site_Lighting</formula1>
    </dataValidation>
    <dataValidation type="list" allowBlank="1" showInputMessage="1" promptTitle="Play Equipment" prompt="Describe the playgrounds, basketball courts, pools, picnic areas and any other common area outside." sqref="C50:E50">
      <formula1>Play_Equipment</formula1>
    </dataValidation>
    <dataValidation type="list" allowBlank="1" showInputMessage="1" showErrorMessage="1" sqref="E12">
      <formula1>Metered</formula1>
    </dataValidation>
  </dataValidations>
  <pageMargins left="0" right="0" top="0" bottom="0" header="0.3" footer="0.3"/>
  <pageSetup scale="64" orientation="portrait"/>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B0F0"/>
    <pageSetUpPr fitToPage="1"/>
  </sheetPr>
  <dimension ref="A1:G66"/>
  <sheetViews>
    <sheetView topLeftCell="A34" workbookViewId="0">
      <selection activeCell="E48" sqref="E48"/>
    </sheetView>
  </sheetViews>
  <sheetFormatPr baseColWidth="10" defaultColWidth="9.1640625" defaultRowHeight="12" x14ac:dyDescent="0"/>
  <cols>
    <col min="1" max="1" width="10.33203125" style="11" customWidth="1"/>
    <col min="2" max="2" width="30.6640625" style="11" customWidth="1"/>
    <col min="3" max="3" width="30.83203125" style="11" customWidth="1"/>
    <col min="4" max="5" width="30.6640625" style="11" customWidth="1"/>
    <col min="6" max="6" width="10.33203125" style="11" customWidth="1"/>
    <col min="7" max="7" width="9.1640625" style="11" customWidth="1"/>
    <col min="8" max="8" width="9.5" style="11" customWidth="1"/>
    <col min="9" max="16384" width="9.1640625" style="11"/>
  </cols>
  <sheetData>
    <row r="1" spans="1:7" s="7" customFormat="1">
      <c r="A1" s="5"/>
      <c r="B1" s="6"/>
      <c r="C1" s="6"/>
      <c r="D1" s="6"/>
      <c r="E1" s="6"/>
      <c r="F1" s="5"/>
    </row>
    <row r="2" spans="1:7" s="9" customFormat="1">
      <c r="A2" s="6"/>
      <c r="B2" s="6"/>
      <c r="C2" s="6"/>
      <c r="D2" s="6"/>
      <c r="E2" s="8"/>
      <c r="F2" s="6"/>
    </row>
    <row r="3" spans="1:7" s="9" customFormat="1">
      <c r="A3" s="6"/>
      <c r="B3" s="6"/>
      <c r="C3" s="6"/>
      <c r="D3" s="6"/>
      <c r="E3" s="8"/>
      <c r="F3" s="6"/>
    </row>
    <row r="4" spans="1:7" s="9" customFormat="1">
      <c r="A4" s="6"/>
      <c r="B4" s="6"/>
      <c r="C4" s="6"/>
      <c r="D4" s="6"/>
      <c r="E4" s="8"/>
      <c r="F4" s="6"/>
    </row>
    <row r="5" spans="1:7" s="9" customFormat="1" ht="14">
      <c r="A5" s="6"/>
      <c r="B5" s="10"/>
      <c r="C5" s="6"/>
      <c r="D5" s="6"/>
      <c r="E5" s="8"/>
      <c r="F5" s="6"/>
    </row>
    <row r="6" spans="1:7" s="7" customFormat="1">
      <c r="A6" s="5"/>
      <c r="B6" s="6"/>
      <c r="C6" s="6"/>
      <c r="D6" s="6"/>
      <c r="E6" s="6"/>
      <c r="F6" s="5"/>
    </row>
    <row r="7" spans="1:7">
      <c r="A7" s="5"/>
      <c r="B7" s="6"/>
      <c r="C7" s="6"/>
      <c r="D7" s="6"/>
      <c r="E7" s="6"/>
      <c r="F7" s="5"/>
      <c r="G7" s="7"/>
    </row>
    <row r="8" spans="1:7" ht="57" customHeight="1">
      <c r="A8" s="5"/>
      <c r="B8" s="399" t="s">
        <v>623</v>
      </c>
      <c r="C8" s="399"/>
      <c r="D8" s="399"/>
      <c r="E8" s="399"/>
      <c r="F8" s="5"/>
      <c r="G8" s="7"/>
    </row>
    <row r="9" spans="1:7" ht="17.25" customHeight="1">
      <c r="A9" s="5"/>
      <c r="B9" s="394" t="s">
        <v>106</v>
      </c>
      <c r="C9" s="395"/>
      <c r="D9" s="395"/>
      <c r="E9" s="396"/>
      <c r="F9" s="5"/>
      <c r="G9" s="7"/>
    </row>
    <row r="10" spans="1:7" ht="40.5" customHeight="1">
      <c r="A10" s="5"/>
      <c r="B10" s="14" t="s">
        <v>107</v>
      </c>
      <c r="C10" s="350" t="s">
        <v>770</v>
      </c>
      <c r="D10" s="351"/>
      <c r="E10" s="352"/>
      <c r="F10" s="5"/>
      <c r="G10" s="7"/>
    </row>
    <row r="11" spans="1:7" ht="17.25" customHeight="1">
      <c r="A11" s="5"/>
      <c r="B11" s="14" t="s">
        <v>108</v>
      </c>
      <c r="C11" s="400"/>
      <c r="D11" s="401"/>
      <c r="E11" s="138" t="s">
        <v>761</v>
      </c>
      <c r="F11" s="5"/>
      <c r="G11" s="7"/>
    </row>
    <row r="12" spans="1:7" ht="25.5" customHeight="1">
      <c r="A12" s="5"/>
      <c r="B12" s="14" t="s">
        <v>103</v>
      </c>
      <c r="C12" s="350"/>
      <c r="D12" s="351"/>
      <c r="E12" s="352"/>
      <c r="F12" s="5"/>
      <c r="G12" s="7"/>
    </row>
    <row r="13" spans="1:7" ht="17.25" customHeight="1">
      <c r="A13" s="5"/>
      <c r="B13" s="391" t="s">
        <v>104</v>
      </c>
      <c r="C13" s="392"/>
      <c r="D13" s="392"/>
      <c r="E13" s="138" t="s">
        <v>105</v>
      </c>
      <c r="F13" s="5"/>
      <c r="G13" s="7"/>
    </row>
    <row r="14" spans="1:7" ht="17.25" customHeight="1">
      <c r="A14" s="5"/>
      <c r="B14" s="394" t="s">
        <v>599</v>
      </c>
      <c r="C14" s="395"/>
      <c r="D14" s="395"/>
      <c r="E14" s="396"/>
      <c r="F14" s="5"/>
      <c r="G14" s="7"/>
    </row>
    <row r="15" spans="1:7" ht="29.5" customHeight="1">
      <c r="A15" s="5"/>
      <c r="B15" s="14" t="s">
        <v>109</v>
      </c>
      <c r="C15" s="350" t="s">
        <v>780</v>
      </c>
      <c r="D15" s="351"/>
      <c r="E15" s="352"/>
      <c r="F15" s="5"/>
      <c r="G15" s="7"/>
    </row>
    <row r="16" spans="1:7" ht="17.25" customHeight="1">
      <c r="A16" s="5"/>
      <c r="B16" s="13" t="s">
        <v>99</v>
      </c>
      <c r="C16" s="400"/>
      <c r="D16" s="401"/>
      <c r="E16" s="402"/>
      <c r="F16" s="5"/>
      <c r="G16" s="7"/>
    </row>
    <row r="17" spans="1:7" ht="29.5" customHeight="1">
      <c r="A17" s="5"/>
      <c r="B17" s="13" t="s">
        <v>103</v>
      </c>
      <c r="C17" s="350"/>
      <c r="D17" s="351"/>
      <c r="E17" s="352"/>
      <c r="F17" s="5"/>
      <c r="G17" s="7"/>
    </row>
    <row r="18" spans="1:7" ht="17.25" customHeight="1">
      <c r="A18" s="5"/>
      <c r="B18" s="391" t="s">
        <v>104</v>
      </c>
      <c r="C18" s="392"/>
      <c r="D18" s="392"/>
      <c r="E18" s="138" t="s">
        <v>105</v>
      </c>
      <c r="F18" s="5"/>
      <c r="G18" s="7"/>
    </row>
    <row r="19" spans="1:7" ht="17.25" customHeight="1">
      <c r="A19" s="5"/>
      <c r="B19" s="394" t="s">
        <v>110</v>
      </c>
      <c r="C19" s="395"/>
      <c r="D19" s="395"/>
      <c r="E19" s="396"/>
      <c r="F19" s="5"/>
      <c r="G19" s="7"/>
    </row>
    <row r="20" spans="1:7" ht="45.5" customHeight="1">
      <c r="A20" s="5"/>
      <c r="B20" s="14" t="s">
        <v>894</v>
      </c>
      <c r="C20" s="350" t="s">
        <v>745</v>
      </c>
      <c r="D20" s="351"/>
      <c r="E20" s="352"/>
      <c r="F20" s="5"/>
      <c r="G20" s="7"/>
    </row>
    <row r="21" spans="1:7" ht="17.25" customHeight="1">
      <c r="A21" s="5"/>
      <c r="B21" s="13" t="s">
        <v>99</v>
      </c>
      <c r="C21" s="350"/>
      <c r="D21" s="351"/>
      <c r="E21" s="352"/>
      <c r="F21" s="5"/>
      <c r="G21" s="7"/>
    </row>
    <row r="22" spans="1:7" ht="29.5" customHeight="1">
      <c r="A22" s="5"/>
      <c r="B22" s="13" t="s">
        <v>103</v>
      </c>
      <c r="C22" s="350"/>
      <c r="D22" s="351"/>
      <c r="E22" s="352"/>
      <c r="F22" s="5"/>
      <c r="G22" s="7"/>
    </row>
    <row r="23" spans="1:7" ht="17.25" customHeight="1">
      <c r="A23" s="5"/>
      <c r="B23" s="391" t="s">
        <v>104</v>
      </c>
      <c r="C23" s="392"/>
      <c r="D23" s="392"/>
      <c r="E23" s="138" t="s">
        <v>105</v>
      </c>
      <c r="F23" s="5"/>
      <c r="G23" s="7"/>
    </row>
    <row r="24" spans="1:7" ht="17.25" customHeight="1">
      <c r="A24" s="5"/>
      <c r="B24" s="394" t="s">
        <v>609</v>
      </c>
      <c r="C24" s="395"/>
      <c r="D24" s="395"/>
      <c r="E24" s="396"/>
      <c r="F24" s="5"/>
      <c r="G24" s="7"/>
    </row>
    <row r="25" spans="1:7" ht="40.25" customHeight="1">
      <c r="A25" s="5"/>
      <c r="B25" s="14" t="s">
        <v>610</v>
      </c>
      <c r="C25" s="350" t="s">
        <v>788</v>
      </c>
      <c r="D25" s="351"/>
      <c r="E25" s="352"/>
      <c r="F25" s="5"/>
      <c r="G25" s="7"/>
    </row>
    <row r="26" spans="1:7" ht="17.25" customHeight="1">
      <c r="A26" s="5"/>
      <c r="B26" s="13" t="s">
        <v>99</v>
      </c>
      <c r="C26" s="350"/>
      <c r="D26" s="351"/>
      <c r="E26" s="352"/>
      <c r="F26" s="5"/>
      <c r="G26" s="7"/>
    </row>
    <row r="27" spans="1:7" ht="29.5" customHeight="1">
      <c r="A27" s="5"/>
      <c r="B27" s="13" t="s">
        <v>103</v>
      </c>
      <c r="C27" s="350"/>
      <c r="D27" s="351"/>
      <c r="E27" s="352"/>
      <c r="F27" s="5"/>
      <c r="G27" s="7"/>
    </row>
    <row r="28" spans="1:7" ht="17.25" customHeight="1">
      <c r="A28" s="5"/>
      <c r="B28" s="391" t="s">
        <v>104</v>
      </c>
      <c r="C28" s="392"/>
      <c r="D28" s="392"/>
      <c r="E28" s="138" t="s">
        <v>105</v>
      </c>
      <c r="F28" s="5"/>
      <c r="G28" s="7"/>
    </row>
    <row r="29" spans="1:7" ht="17.25" customHeight="1">
      <c r="A29" s="5"/>
      <c r="B29" s="394" t="s">
        <v>611</v>
      </c>
      <c r="C29" s="395"/>
      <c r="D29" s="395"/>
      <c r="E29" s="396"/>
      <c r="F29" s="5"/>
      <c r="G29" s="7"/>
    </row>
    <row r="30" spans="1:7" ht="29.5" customHeight="1">
      <c r="A30" s="5"/>
      <c r="B30" s="14" t="s">
        <v>612</v>
      </c>
      <c r="C30" s="350" t="s">
        <v>794</v>
      </c>
      <c r="D30" s="351"/>
      <c r="E30" s="352"/>
      <c r="F30" s="5"/>
      <c r="G30" s="7"/>
    </row>
    <row r="31" spans="1:7" ht="17.25" customHeight="1">
      <c r="A31" s="5"/>
      <c r="B31" s="13" t="s">
        <v>99</v>
      </c>
      <c r="C31" s="350"/>
      <c r="D31" s="351"/>
      <c r="E31" s="352"/>
      <c r="F31" s="5"/>
      <c r="G31" s="7"/>
    </row>
    <row r="32" spans="1:7" ht="29.5" customHeight="1">
      <c r="A32" s="5"/>
      <c r="B32" s="13" t="s">
        <v>103</v>
      </c>
      <c r="C32" s="350"/>
      <c r="D32" s="351"/>
      <c r="E32" s="352"/>
      <c r="F32" s="5"/>
      <c r="G32" s="7"/>
    </row>
    <row r="33" spans="1:7" ht="17.25" customHeight="1">
      <c r="A33" s="5"/>
      <c r="B33" s="391" t="s">
        <v>104</v>
      </c>
      <c r="C33" s="392"/>
      <c r="D33" s="392"/>
      <c r="E33" s="138" t="s">
        <v>105</v>
      </c>
      <c r="F33" s="5"/>
      <c r="G33" s="7"/>
    </row>
    <row r="34" spans="1:7" ht="17.25" customHeight="1">
      <c r="A34" s="5"/>
      <c r="B34" s="394" t="s">
        <v>613</v>
      </c>
      <c r="C34" s="395"/>
      <c r="D34" s="395"/>
      <c r="E34" s="396"/>
      <c r="F34" s="5"/>
      <c r="G34" s="7"/>
    </row>
    <row r="35" spans="1:7" ht="29.5" customHeight="1">
      <c r="A35" s="5"/>
      <c r="B35" s="14" t="s">
        <v>614</v>
      </c>
      <c r="C35" s="350" t="s">
        <v>799</v>
      </c>
      <c r="D35" s="351"/>
      <c r="E35" s="352"/>
      <c r="F35" s="5"/>
      <c r="G35" s="7"/>
    </row>
    <row r="36" spans="1:7" ht="17.25" customHeight="1">
      <c r="A36" s="5"/>
      <c r="B36" s="13" t="s">
        <v>99</v>
      </c>
      <c r="C36" s="350"/>
      <c r="D36" s="351"/>
      <c r="E36" s="352"/>
      <c r="F36" s="5"/>
      <c r="G36" s="7"/>
    </row>
    <row r="37" spans="1:7" ht="29.5" customHeight="1">
      <c r="A37" s="5"/>
      <c r="B37" s="13" t="s">
        <v>103</v>
      </c>
      <c r="C37" s="350"/>
      <c r="D37" s="351"/>
      <c r="E37" s="352"/>
      <c r="F37" s="5"/>
      <c r="G37" s="7"/>
    </row>
    <row r="38" spans="1:7" ht="17.25" customHeight="1">
      <c r="A38" s="5"/>
      <c r="B38" s="391" t="s">
        <v>104</v>
      </c>
      <c r="C38" s="392"/>
      <c r="D38" s="392"/>
      <c r="E38" s="138" t="s">
        <v>105</v>
      </c>
      <c r="F38" s="5"/>
      <c r="G38" s="7"/>
    </row>
    <row r="39" spans="1:7" ht="17.25" customHeight="1">
      <c r="A39" s="5"/>
      <c r="B39" s="394" t="s">
        <v>615</v>
      </c>
      <c r="C39" s="395"/>
      <c r="D39" s="395"/>
      <c r="E39" s="396"/>
      <c r="F39" s="5"/>
      <c r="G39" s="7"/>
    </row>
    <row r="40" spans="1:7" ht="29.5" customHeight="1">
      <c r="A40" s="5"/>
      <c r="B40" s="14" t="s">
        <v>616</v>
      </c>
      <c r="C40" s="350" t="s">
        <v>802</v>
      </c>
      <c r="D40" s="351"/>
      <c r="E40" s="352"/>
      <c r="F40" s="5"/>
      <c r="G40" s="7"/>
    </row>
    <row r="41" spans="1:7" ht="17.25" customHeight="1">
      <c r="A41" s="5"/>
      <c r="B41" s="13" t="s">
        <v>99</v>
      </c>
      <c r="C41" s="350"/>
      <c r="D41" s="351"/>
      <c r="E41" s="352"/>
      <c r="F41" s="5"/>
      <c r="G41" s="7"/>
    </row>
    <row r="42" spans="1:7" ht="29.5" customHeight="1">
      <c r="A42" s="5"/>
      <c r="B42" s="13" t="s">
        <v>103</v>
      </c>
      <c r="C42" s="350"/>
      <c r="D42" s="351"/>
      <c r="E42" s="352"/>
      <c r="F42" s="5"/>
      <c r="G42" s="7"/>
    </row>
    <row r="43" spans="1:7" ht="17.25" customHeight="1">
      <c r="A43" s="5"/>
      <c r="B43" s="391" t="s">
        <v>104</v>
      </c>
      <c r="C43" s="392"/>
      <c r="D43" s="392"/>
      <c r="E43" s="138" t="s">
        <v>105</v>
      </c>
      <c r="F43" s="5"/>
      <c r="G43" s="7"/>
    </row>
    <row r="44" spans="1:7" ht="17.25" customHeight="1">
      <c r="A44" s="5"/>
      <c r="B44" s="394" t="s">
        <v>617</v>
      </c>
      <c r="C44" s="395"/>
      <c r="D44" s="395"/>
      <c r="E44" s="396"/>
      <c r="F44" s="5"/>
      <c r="G44" s="7"/>
    </row>
    <row r="45" spans="1:7" ht="29.5" customHeight="1">
      <c r="A45" s="5"/>
      <c r="B45" s="14" t="s">
        <v>618</v>
      </c>
      <c r="C45" s="350"/>
      <c r="D45" s="351"/>
      <c r="E45" s="352"/>
      <c r="F45" s="5"/>
      <c r="G45" s="7"/>
    </row>
    <row r="46" spans="1:7" ht="17.25" customHeight="1">
      <c r="A46" s="5"/>
      <c r="B46" s="13" t="s">
        <v>99</v>
      </c>
      <c r="C46" s="350"/>
      <c r="D46" s="351"/>
      <c r="E46" s="352"/>
      <c r="F46" s="5"/>
      <c r="G46" s="7"/>
    </row>
    <row r="47" spans="1:7" ht="29.5" customHeight="1">
      <c r="A47" s="5"/>
      <c r="B47" s="13" t="s">
        <v>103</v>
      </c>
      <c r="C47" s="350"/>
      <c r="D47" s="351"/>
      <c r="E47" s="352"/>
      <c r="F47" s="5"/>
      <c r="G47" s="7"/>
    </row>
    <row r="48" spans="1:7" ht="17.25" customHeight="1">
      <c r="A48" s="5"/>
      <c r="B48" s="391" t="s">
        <v>104</v>
      </c>
      <c r="C48" s="392"/>
      <c r="D48" s="392"/>
      <c r="E48" s="138" t="s">
        <v>105</v>
      </c>
      <c r="F48" s="5"/>
      <c r="G48" s="7"/>
    </row>
    <row r="49" spans="1:7" ht="55.25" customHeight="1">
      <c r="A49" s="5"/>
      <c r="B49" s="399" t="s">
        <v>624</v>
      </c>
      <c r="C49" s="399"/>
      <c r="D49" s="399"/>
      <c r="E49" s="399"/>
      <c r="F49" s="5"/>
      <c r="G49" s="7"/>
    </row>
    <row r="50" spans="1:7" ht="17.25" customHeight="1">
      <c r="A50" s="5"/>
      <c r="B50" s="394" t="s">
        <v>111</v>
      </c>
      <c r="C50" s="395"/>
      <c r="D50" s="395"/>
      <c r="E50" s="396"/>
      <c r="F50" s="5"/>
      <c r="G50" s="7"/>
    </row>
    <row r="51" spans="1:7" ht="81.5" customHeight="1">
      <c r="A51" s="5"/>
      <c r="B51" s="14" t="s">
        <v>619</v>
      </c>
      <c r="C51" s="350" t="s">
        <v>807</v>
      </c>
      <c r="D51" s="351"/>
      <c r="E51" s="352"/>
      <c r="F51" s="5"/>
      <c r="G51" s="7"/>
    </row>
    <row r="52" spans="1:7" ht="17.25" customHeight="1">
      <c r="A52" s="5"/>
      <c r="B52" s="16" t="s">
        <v>762</v>
      </c>
      <c r="C52" s="350"/>
      <c r="D52" s="352"/>
      <c r="E52" s="138" t="s">
        <v>761</v>
      </c>
      <c r="F52" s="5"/>
      <c r="G52" s="7"/>
    </row>
    <row r="53" spans="1:7" ht="17.25" customHeight="1">
      <c r="A53" s="5"/>
      <c r="B53" s="391" t="s">
        <v>620</v>
      </c>
      <c r="C53" s="392"/>
      <c r="D53" s="392"/>
      <c r="E53" s="138" t="s">
        <v>105</v>
      </c>
      <c r="F53" s="5"/>
      <c r="G53" s="7"/>
    </row>
    <row r="54" spans="1:7" ht="33" customHeight="1">
      <c r="A54" s="5"/>
      <c r="B54" s="16" t="s">
        <v>103</v>
      </c>
      <c r="C54" s="350"/>
      <c r="D54" s="351"/>
      <c r="E54" s="352"/>
      <c r="F54" s="5"/>
      <c r="G54" s="7"/>
    </row>
    <row r="55" spans="1:7" ht="17.25" customHeight="1">
      <c r="A55" s="5"/>
      <c r="B55" s="391" t="s">
        <v>104</v>
      </c>
      <c r="C55" s="392"/>
      <c r="D55" s="392"/>
      <c r="E55" s="138" t="s">
        <v>105</v>
      </c>
      <c r="F55" s="5"/>
      <c r="G55" s="7"/>
    </row>
    <row r="56" spans="1:7" ht="17.25" customHeight="1">
      <c r="A56" s="5"/>
      <c r="B56" s="394" t="s">
        <v>113</v>
      </c>
      <c r="C56" s="395"/>
      <c r="D56" s="395"/>
      <c r="E56" s="396"/>
      <c r="F56" s="5"/>
      <c r="G56" s="7"/>
    </row>
    <row r="57" spans="1:7" ht="45.5" customHeight="1">
      <c r="A57" s="5"/>
      <c r="B57" s="14" t="s">
        <v>279</v>
      </c>
      <c r="C57" s="350" t="s">
        <v>820</v>
      </c>
      <c r="D57" s="351"/>
      <c r="E57" s="352"/>
      <c r="F57" s="5"/>
      <c r="G57" s="7"/>
    </row>
    <row r="58" spans="1:7" ht="17.25" customHeight="1">
      <c r="A58" s="5"/>
      <c r="B58" s="14" t="s">
        <v>99</v>
      </c>
      <c r="C58" s="350"/>
      <c r="D58" s="351"/>
      <c r="E58" s="352"/>
      <c r="F58" s="5"/>
      <c r="G58" s="7"/>
    </row>
    <row r="59" spans="1:7" ht="30" customHeight="1">
      <c r="A59" s="5"/>
      <c r="B59" s="14" t="s">
        <v>103</v>
      </c>
      <c r="C59" s="350"/>
      <c r="D59" s="351"/>
      <c r="E59" s="352"/>
      <c r="F59" s="5"/>
      <c r="G59" s="7"/>
    </row>
    <row r="60" spans="1:7" ht="17.25" customHeight="1">
      <c r="A60" s="5"/>
      <c r="B60" s="391" t="s">
        <v>104</v>
      </c>
      <c r="C60" s="392"/>
      <c r="D60" s="392"/>
      <c r="E60" s="138" t="s">
        <v>105</v>
      </c>
      <c r="F60" s="5"/>
      <c r="G60" s="7"/>
    </row>
    <row r="61" spans="1:7">
      <c r="A61" s="5"/>
      <c r="B61" s="5"/>
      <c r="C61" s="5"/>
      <c r="D61" s="5"/>
      <c r="E61" s="5"/>
      <c r="F61" s="5"/>
      <c r="G61" s="7"/>
    </row>
    <row r="62" spans="1:7">
      <c r="A62" s="5"/>
      <c r="B62" s="5"/>
      <c r="C62" s="5"/>
      <c r="D62" s="5"/>
      <c r="E62" s="5"/>
      <c r="F62" s="5"/>
      <c r="G62" s="7"/>
    </row>
    <row r="63" spans="1:7" ht="14" customHeight="1" thickBot="1">
      <c r="A63" s="12"/>
      <c r="B63" s="386" t="s">
        <v>637</v>
      </c>
      <c r="C63" s="387"/>
      <c r="D63" s="387"/>
      <c r="E63" s="387"/>
      <c r="F63" s="12"/>
      <c r="G63" s="7"/>
    </row>
    <row r="64" spans="1:7" ht="14.5" customHeight="1">
      <c r="A64" s="12"/>
      <c r="B64" s="388"/>
      <c r="C64" s="388"/>
      <c r="D64" s="388"/>
      <c r="E64" s="388"/>
      <c r="F64" s="12"/>
      <c r="G64" s="7"/>
    </row>
    <row r="65" spans="1:7" ht="14.5" customHeight="1">
      <c r="A65" s="12"/>
      <c r="B65" s="388"/>
      <c r="C65" s="388"/>
      <c r="D65" s="388"/>
      <c r="E65" s="388"/>
      <c r="F65" s="12"/>
      <c r="G65" s="7"/>
    </row>
    <row r="66" spans="1:7">
      <c r="A66" s="7"/>
      <c r="B66" s="7"/>
      <c r="C66" s="7"/>
      <c r="D66" s="7"/>
      <c r="E66" s="7"/>
      <c r="F66" s="7"/>
    </row>
  </sheetData>
  <mergeCells count="56">
    <mergeCell ref="B28:D28"/>
    <mergeCell ref="B29:E29"/>
    <mergeCell ref="C30:E30"/>
    <mergeCell ref="C31:E31"/>
    <mergeCell ref="C32:E32"/>
    <mergeCell ref="B33:D33"/>
    <mergeCell ref="B34:E34"/>
    <mergeCell ref="C35:E35"/>
    <mergeCell ref="C36:E36"/>
    <mergeCell ref="C37:E37"/>
    <mergeCell ref="B38:D38"/>
    <mergeCell ref="B39:E39"/>
    <mergeCell ref="C40:E40"/>
    <mergeCell ref="B65:E65"/>
    <mergeCell ref="C58:E58"/>
    <mergeCell ref="C59:E59"/>
    <mergeCell ref="B60:D60"/>
    <mergeCell ref="B63:E63"/>
    <mergeCell ref="B64:E64"/>
    <mergeCell ref="C45:E45"/>
    <mergeCell ref="C46:E46"/>
    <mergeCell ref="C47:E47"/>
    <mergeCell ref="C57:E57"/>
    <mergeCell ref="B55:D55"/>
    <mergeCell ref="B56:E56"/>
    <mergeCell ref="C52:D52"/>
    <mergeCell ref="C22:E22"/>
    <mergeCell ref="B23:D23"/>
    <mergeCell ref="B50:E50"/>
    <mergeCell ref="C51:E51"/>
    <mergeCell ref="C54:E54"/>
    <mergeCell ref="B48:D48"/>
    <mergeCell ref="B53:D53"/>
    <mergeCell ref="B49:E49"/>
    <mergeCell ref="C25:E25"/>
    <mergeCell ref="B24:E24"/>
    <mergeCell ref="C26:E26"/>
    <mergeCell ref="C27:E27"/>
    <mergeCell ref="C41:E41"/>
    <mergeCell ref="C42:E42"/>
    <mergeCell ref="B43:D43"/>
    <mergeCell ref="B44:E44"/>
    <mergeCell ref="B19:E19"/>
    <mergeCell ref="C20:E20"/>
    <mergeCell ref="C21:E21"/>
    <mergeCell ref="C16:E16"/>
    <mergeCell ref="B8:E8"/>
    <mergeCell ref="B14:E14"/>
    <mergeCell ref="C15:E15"/>
    <mergeCell ref="C17:E17"/>
    <mergeCell ref="B18:D18"/>
    <mergeCell ref="C10:E10"/>
    <mergeCell ref="C12:E12"/>
    <mergeCell ref="B13:D13"/>
    <mergeCell ref="B9:E9"/>
    <mergeCell ref="C11:D11"/>
  </mergeCells>
  <dataValidations count="13">
    <dataValidation type="list" showInputMessage="1" promptTitle="Structure" prompt="Describe the type of structure." sqref="C20:E20">
      <formula1>Structure</formula1>
    </dataValidation>
    <dataValidation type="list" allowBlank="1" showInputMessage="1" showErrorMessage="1" sqref="C21:E21 C11:D11 C16:E16 C26:E26 C31:E31 C36:E36 C41:E41 C46:E46 C52 C58:E58">
      <formula1>Condition</formula1>
    </dataValidation>
    <dataValidation type="list" allowBlank="1" showInputMessage="1" showErrorMessage="1" sqref="E11 E52">
      <formula1>Age</formula1>
    </dataValidation>
    <dataValidation type="list" allowBlank="1" showInputMessage="1" showErrorMessage="1" sqref="E13 E18 E28 E33 E38 E43 E48 E53 E55 E60 E23">
      <formula1>Type</formula1>
    </dataValidation>
    <dataValidation type="list" allowBlank="1" showInputMessage="1" promptTitle="Roofing" prompt="Select the roofing material and whether the roof is pitched or flat." sqref="C10:E10">
      <formula1>Roofing</formula1>
    </dataValidation>
    <dataValidation type="list" allowBlank="1" showInputMessage="1" promptTitle="Soffit / Fascia / Gutters" prompt="Describe the gutters, soffits and fascia that exist on the roof edges._x000a_" sqref="C15:E15">
      <formula1>Soffit</formula1>
    </dataValidation>
    <dataValidation type="list" allowBlank="1" showInputMessage="1" promptTitle="Windows" prompt="Describe the material of the windows (vinyl, metal, aluminum and the description of how they are hung (single hung, double hung, sliders, single pane etc.)_x000a_" sqref="C25:E25">
      <formula1>Windows</formula1>
    </dataValidation>
    <dataValidation type="list" allowBlank="1" showInputMessage="1" promptTitle="Exterior Doors" prompt="Add the material (wood, steel or composite) and type of door (single hinge or double hinge).  Note if there are any screen doors in front of the main door." sqref="C30:E30">
      <formula1>Exterior_Doors</formula1>
    </dataValidation>
    <dataValidation type="list" allowBlank="1" showInputMessage="1" promptTitle="Exterior Walls" prompt="Include the material of the exterior of the building (vinyl, wood (T-111 - plywood), brick, stucco etc.) including any window shutters and other materials along the building._x000a_" sqref="C35:E35">
      <formula1>Exterior_Walls</formula1>
    </dataValidation>
    <dataValidation type="list" allowBlank="1" showInputMessage="1" promptTitle="Building Mounted Lights" prompt="Describe the location of the lights (entrance or patio, both) and where they are located on either the building or in the ground." sqref="C40:E40">
      <formula1>Building_Mounted_Lights</formula1>
    </dataValidation>
    <dataValidation type="list" allowBlank="1" showInputMessage="1" promptTitle="Common Carpet" prompt="Describe the common carpet in the office, laundry room, community center, common hallways etc. and the type of flooring (vinyl, laminate, carpet etc.)" sqref="C45:E45">
      <formula1>Common_Carpet</formula1>
    </dataValidation>
    <dataValidation type="list" allowBlank="1" showInputMessage="1" promptTitle="Common HVAC" prompt="Describe if there is heating and cooler in each of the individual units.  Describe each component as either central AC, AC hung on wall or window.  Heat that is forced air heating either gas, electric or propane with a furnace.   " sqref="C51:E51">
      <formula1>Common_HVAC</formula1>
    </dataValidation>
    <dataValidation type="list" allowBlank="1" showInputMessage="1" promptTitle="Plumbing" prompt="Include the type of piping that is found under the kitchen sink &amp; bathroom sink (PVC, Cost Iron, Steel).  Also include the piping found near the water heaters (copper or aluminum)." sqref="C57:E57">
      <formula1>Plumbing</formula1>
    </dataValidation>
  </dataValidations>
  <pageMargins left="0" right="0" top="0" bottom="0" header="0.3" footer="0.3"/>
  <pageSetup scale="54" orientation="portrait"/>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B0F0"/>
    <pageSetUpPr fitToPage="1"/>
  </sheetPr>
  <dimension ref="A1:G55"/>
  <sheetViews>
    <sheetView workbookViewId="0">
      <selection activeCell="B20" sqref="B20:E20"/>
    </sheetView>
  </sheetViews>
  <sheetFormatPr baseColWidth="10" defaultColWidth="9.1640625" defaultRowHeight="12" x14ac:dyDescent="0"/>
  <cols>
    <col min="1" max="1" width="10.33203125" style="11" customWidth="1"/>
    <col min="2" max="2" width="30.6640625" style="11" customWidth="1"/>
    <col min="3" max="3" width="30.83203125" style="11" customWidth="1"/>
    <col min="4" max="5" width="30.6640625" style="11" customWidth="1"/>
    <col min="6" max="6" width="10.33203125" style="11" customWidth="1"/>
    <col min="7" max="7" width="9.1640625" style="11" customWidth="1"/>
    <col min="8" max="8" width="9.5" style="11" customWidth="1"/>
    <col min="9" max="16384" width="9.1640625" style="11"/>
  </cols>
  <sheetData>
    <row r="1" spans="1:7" s="7" customFormat="1">
      <c r="A1" s="5"/>
      <c r="B1" s="6"/>
      <c r="C1" s="6"/>
      <c r="D1" s="6"/>
      <c r="E1" s="6"/>
      <c r="F1" s="5"/>
    </row>
    <row r="2" spans="1:7" s="9" customFormat="1">
      <c r="A2" s="6"/>
      <c r="B2" s="6"/>
      <c r="C2" s="6"/>
      <c r="D2" s="6"/>
      <c r="E2" s="8"/>
      <c r="F2" s="6"/>
    </row>
    <row r="3" spans="1:7" s="9" customFormat="1">
      <c r="A3" s="6"/>
      <c r="B3" s="6"/>
      <c r="C3" s="6"/>
      <c r="D3" s="6"/>
      <c r="E3" s="8"/>
      <c r="F3" s="6"/>
    </row>
    <row r="4" spans="1:7" s="9" customFormat="1">
      <c r="A4" s="6"/>
      <c r="B4" s="6"/>
      <c r="C4" s="6"/>
      <c r="D4" s="6"/>
      <c r="E4" s="8"/>
      <c r="F4" s="6"/>
    </row>
    <row r="5" spans="1:7" s="9" customFormat="1" ht="14">
      <c r="A5" s="6"/>
      <c r="B5" s="10"/>
      <c r="C5" s="6"/>
      <c r="D5" s="6"/>
      <c r="E5" s="8"/>
      <c r="F5" s="6"/>
    </row>
    <row r="6" spans="1:7" s="7" customFormat="1">
      <c r="A6" s="5"/>
      <c r="B6" s="6"/>
      <c r="C6" s="6"/>
      <c r="D6" s="6"/>
      <c r="E6" s="6"/>
      <c r="F6" s="5"/>
    </row>
    <row r="7" spans="1:7">
      <c r="A7" s="5"/>
      <c r="B7" s="6"/>
      <c r="C7" s="6"/>
      <c r="D7" s="6"/>
      <c r="E7" s="6"/>
      <c r="F7" s="5"/>
      <c r="G7" s="7"/>
    </row>
    <row r="8" spans="1:7" ht="57" customHeight="1">
      <c r="A8" s="5"/>
      <c r="B8" s="399" t="s">
        <v>624</v>
      </c>
      <c r="C8" s="399"/>
      <c r="D8" s="399"/>
      <c r="E8" s="399"/>
      <c r="F8" s="5"/>
      <c r="G8" s="7"/>
    </row>
    <row r="9" spans="1:7" ht="15.75" customHeight="1">
      <c r="A9" s="5"/>
      <c r="B9" s="394" t="s">
        <v>114</v>
      </c>
      <c r="C9" s="395"/>
      <c r="D9" s="395"/>
      <c r="E9" s="396"/>
      <c r="F9" s="5"/>
      <c r="G9" s="7"/>
    </row>
    <row r="10" spans="1:7" ht="43.25" customHeight="1">
      <c r="A10" s="5"/>
      <c r="B10" s="136" t="s">
        <v>621</v>
      </c>
      <c r="C10" s="350" t="s">
        <v>825</v>
      </c>
      <c r="D10" s="351"/>
      <c r="E10" s="138" t="s">
        <v>115</v>
      </c>
      <c r="F10" s="5"/>
      <c r="G10" s="7"/>
    </row>
    <row r="11" spans="1:7" ht="15.75" customHeight="1">
      <c r="A11" s="5"/>
      <c r="B11" s="13" t="s">
        <v>99</v>
      </c>
      <c r="C11" s="350"/>
      <c r="D11" s="351"/>
      <c r="E11" s="352"/>
      <c r="F11" s="5"/>
      <c r="G11" s="7"/>
    </row>
    <row r="12" spans="1:7" ht="29.5" customHeight="1">
      <c r="A12" s="5"/>
      <c r="B12" s="13" t="s">
        <v>103</v>
      </c>
      <c r="C12" s="350"/>
      <c r="D12" s="351"/>
      <c r="E12" s="352"/>
      <c r="F12" s="5"/>
      <c r="G12" s="7"/>
    </row>
    <row r="13" spans="1:7" ht="15.75" customHeight="1">
      <c r="A13" s="5"/>
      <c r="B13" s="403" t="s">
        <v>116</v>
      </c>
      <c r="C13" s="404"/>
      <c r="D13" s="404"/>
      <c r="E13" s="138" t="s">
        <v>105</v>
      </c>
      <c r="F13" s="5"/>
      <c r="G13" s="7"/>
    </row>
    <row r="14" spans="1:7" ht="15.75" customHeight="1">
      <c r="A14" s="5"/>
      <c r="B14" s="403" t="s">
        <v>117</v>
      </c>
      <c r="C14" s="404"/>
      <c r="D14" s="404"/>
      <c r="E14" s="138" t="s">
        <v>105</v>
      </c>
      <c r="F14" s="5"/>
      <c r="G14" s="7"/>
    </row>
    <row r="15" spans="1:7" ht="15.75" customHeight="1">
      <c r="A15" s="5"/>
      <c r="B15" s="391" t="s">
        <v>104</v>
      </c>
      <c r="C15" s="392"/>
      <c r="D15" s="392"/>
      <c r="E15" s="138" t="s">
        <v>105</v>
      </c>
      <c r="F15" s="5"/>
      <c r="G15" s="7"/>
    </row>
    <row r="16" spans="1:7" ht="61.25" customHeight="1">
      <c r="A16" s="5"/>
      <c r="B16" s="399" t="s">
        <v>622</v>
      </c>
      <c r="C16" s="399"/>
      <c r="D16" s="399"/>
      <c r="E16" s="399"/>
      <c r="F16" s="5"/>
      <c r="G16" s="7"/>
    </row>
    <row r="17" spans="1:7" ht="15.75" customHeight="1">
      <c r="A17" s="5"/>
      <c r="B17" s="394" t="s">
        <v>625</v>
      </c>
      <c r="C17" s="395"/>
      <c r="D17" s="395"/>
      <c r="E17" s="396"/>
      <c r="F17" s="5"/>
      <c r="G17" s="7"/>
    </row>
    <row r="18" spans="1:7" ht="71.25" customHeight="1">
      <c r="A18" s="5"/>
      <c r="B18" s="14" t="s">
        <v>893</v>
      </c>
      <c r="C18" s="350" t="s">
        <v>832</v>
      </c>
      <c r="D18" s="351"/>
      <c r="E18" s="352"/>
      <c r="F18" s="5"/>
      <c r="G18" s="7"/>
    </row>
    <row r="19" spans="1:7" ht="15.75" customHeight="1">
      <c r="A19" s="5"/>
      <c r="B19" s="13" t="s">
        <v>99</v>
      </c>
      <c r="C19" s="350"/>
      <c r="D19" s="351"/>
      <c r="E19" s="352"/>
      <c r="F19" s="5"/>
      <c r="G19" s="7"/>
    </row>
    <row r="20" spans="1:7" ht="29.5" customHeight="1">
      <c r="A20" s="5"/>
      <c r="B20" s="13" t="s">
        <v>103</v>
      </c>
      <c r="C20" s="400"/>
      <c r="D20" s="401"/>
      <c r="E20" s="402"/>
      <c r="F20" s="5"/>
      <c r="G20" s="7"/>
    </row>
    <row r="21" spans="1:7" ht="15.75" customHeight="1">
      <c r="A21" s="5"/>
      <c r="B21" s="391" t="s">
        <v>104</v>
      </c>
      <c r="C21" s="392"/>
      <c r="D21" s="392"/>
      <c r="E21" s="138" t="s">
        <v>105</v>
      </c>
      <c r="F21" s="5"/>
      <c r="G21" s="7"/>
    </row>
    <row r="22" spans="1:7" ht="15.75" customHeight="1">
      <c r="A22" s="5"/>
      <c r="B22" s="394" t="s">
        <v>640</v>
      </c>
      <c r="C22" s="395"/>
      <c r="D22" s="395"/>
      <c r="E22" s="396"/>
      <c r="F22" s="5"/>
      <c r="G22" s="7"/>
    </row>
    <row r="23" spans="1:7" ht="29.5" customHeight="1">
      <c r="A23" s="5"/>
      <c r="B23" s="14" t="s">
        <v>641</v>
      </c>
      <c r="C23" s="350" t="s">
        <v>834</v>
      </c>
      <c r="D23" s="351"/>
      <c r="E23" s="352"/>
      <c r="F23" s="5"/>
      <c r="G23" s="7"/>
    </row>
    <row r="24" spans="1:7" ht="15.75" customHeight="1">
      <c r="A24" s="5"/>
      <c r="B24" s="135" t="s">
        <v>762</v>
      </c>
      <c r="C24" s="400"/>
      <c r="D24" s="402"/>
      <c r="E24" s="130" t="s">
        <v>761</v>
      </c>
      <c r="F24" s="5"/>
      <c r="G24" s="7"/>
    </row>
    <row r="25" spans="1:7" ht="29.5" customHeight="1">
      <c r="A25" s="5"/>
      <c r="B25" s="13" t="s">
        <v>103</v>
      </c>
      <c r="C25" s="400"/>
      <c r="D25" s="401"/>
      <c r="E25" s="402"/>
      <c r="F25" s="5"/>
      <c r="G25" s="7"/>
    </row>
    <row r="26" spans="1:7" ht="15.75" customHeight="1">
      <c r="A26" s="5"/>
      <c r="B26" s="391" t="s">
        <v>104</v>
      </c>
      <c r="C26" s="392"/>
      <c r="D26" s="392"/>
      <c r="E26" s="138" t="s">
        <v>105</v>
      </c>
      <c r="F26" s="5"/>
      <c r="G26" s="7"/>
    </row>
    <row r="27" spans="1:7" ht="23" customHeight="1">
      <c r="A27" s="5"/>
      <c r="B27" s="394" t="s">
        <v>626</v>
      </c>
      <c r="C27" s="395"/>
      <c r="D27" s="395"/>
      <c r="E27" s="396"/>
      <c r="F27" s="5"/>
      <c r="G27" s="7"/>
    </row>
    <row r="28" spans="1:7" ht="56.5" customHeight="1">
      <c r="A28" s="5"/>
      <c r="B28" s="14" t="s">
        <v>706</v>
      </c>
      <c r="C28" s="350" t="s">
        <v>892</v>
      </c>
      <c r="D28" s="351"/>
      <c r="E28" s="352"/>
      <c r="F28" s="5"/>
      <c r="G28" s="7"/>
    </row>
    <row r="29" spans="1:7" ht="15.75" customHeight="1">
      <c r="A29" s="5"/>
      <c r="B29" s="16" t="s">
        <v>762</v>
      </c>
      <c r="C29" s="400"/>
      <c r="D29" s="402"/>
      <c r="E29" s="130" t="s">
        <v>761</v>
      </c>
      <c r="F29" s="5"/>
      <c r="G29" s="7"/>
    </row>
    <row r="30" spans="1:7" ht="15.75" customHeight="1">
      <c r="A30" s="5"/>
      <c r="B30" s="391" t="s">
        <v>104</v>
      </c>
      <c r="C30" s="392"/>
      <c r="D30" s="392"/>
      <c r="E30" s="138" t="s">
        <v>105</v>
      </c>
      <c r="F30" s="5"/>
      <c r="G30" s="7"/>
    </row>
    <row r="31" spans="1:7" ht="33" customHeight="1">
      <c r="A31" s="5"/>
      <c r="B31" s="135" t="s">
        <v>103</v>
      </c>
      <c r="C31" s="400"/>
      <c r="D31" s="401"/>
      <c r="E31" s="402"/>
      <c r="F31" s="5"/>
      <c r="G31" s="7"/>
    </row>
    <row r="32" spans="1:7" ht="15.75" customHeight="1">
      <c r="A32" s="5"/>
      <c r="B32" s="394" t="s">
        <v>629</v>
      </c>
      <c r="C32" s="395"/>
      <c r="D32" s="395"/>
      <c r="E32" s="396"/>
      <c r="F32" s="5"/>
      <c r="G32" s="7"/>
    </row>
    <row r="33" spans="1:7" ht="33" customHeight="1">
      <c r="A33" s="5"/>
      <c r="B33" s="14" t="s">
        <v>118</v>
      </c>
      <c r="C33" s="350" t="s">
        <v>837</v>
      </c>
      <c r="D33" s="351"/>
      <c r="E33" s="352"/>
      <c r="F33" s="5"/>
      <c r="G33" s="7"/>
    </row>
    <row r="34" spans="1:7" ht="15.75" customHeight="1">
      <c r="A34" s="5"/>
      <c r="B34" s="16" t="s">
        <v>762</v>
      </c>
      <c r="C34" s="400"/>
      <c r="D34" s="402"/>
      <c r="E34" s="130" t="s">
        <v>761</v>
      </c>
      <c r="F34" s="5"/>
      <c r="G34" s="7"/>
    </row>
    <row r="35" spans="1:7" ht="15.75" customHeight="1">
      <c r="A35" s="5"/>
      <c r="B35" s="391" t="s">
        <v>104</v>
      </c>
      <c r="C35" s="392"/>
      <c r="D35" s="392"/>
      <c r="E35" s="138" t="s">
        <v>105</v>
      </c>
      <c r="F35" s="5"/>
      <c r="G35" s="7"/>
    </row>
    <row r="36" spans="1:7" ht="33" customHeight="1">
      <c r="A36" s="5"/>
      <c r="B36" s="13" t="s">
        <v>103</v>
      </c>
      <c r="C36" s="350"/>
      <c r="D36" s="351"/>
      <c r="E36" s="352"/>
      <c r="F36" s="5"/>
      <c r="G36" s="7"/>
    </row>
    <row r="37" spans="1:7" ht="21.5" hidden="1" customHeight="1">
      <c r="A37" s="5"/>
      <c r="B37" s="394" t="s">
        <v>627</v>
      </c>
      <c r="C37" s="395"/>
      <c r="D37" s="395"/>
      <c r="E37" s="396"/>
      <c r="F37" s="5"/>
      <c r="G37" s="7"/>
    </row>
    <row r="38" spans="1:7" ht="33" hidden="1" customHeight="1">
      <c r="A38" s="5"/>
      <c r="B38" s="14" t="s">
        <v>630</v>
      </c>
      <c r="C38" s="350"/>
      <c r="D38" s="351"/>
      <c r="E38" s="352"/>
      <c r="F38" s="5"/>
      <c r="G38" s="7"/>
    </row>
    <row r="39" spans="1:7" ht="33" hidden="1" customHeight="1">
      <c r="A39" s="5"/>
      <c r="B39" s="13" t="s">
        <v>99</v>
      </c>
      <c r="C39" s="139"/>
      <c r="D39" s="135" t="s">
        <v>112</v>
      </c>
      <c r="E39" s="131" t="s">
        <v>642</v>
      </c>
      <c r="F39" s="5"/>
      <c r="G39" s="7"/>
    </row>
    <row r="40" spans="1:7" ht="33" hidden="1" customHeight="1">
      <c r="A40" s="5"/>
      <c r="B40" s="13" t="s">
        <v>103</v>
      </c>
      <c r="C40" s="400"/>
      <c r="D40" s="401"/>
      <c r="E40" s="402"/>
      <c r="F40" s="5"/>
      <c r="G40" s="7"/>
    </row>
    <row r="41" spans="1:7" ht="33" hidden="1" customHeight="1">
      <c r="A41" s="5"/>
      <c r="B41" s="391" t="s">
        <v>104</v>
      </c>
      <c r="C41" s="392"/>
      <c r="D41" s="392"/>
      <c r="E41" s="138" t="s">
        <v>105</v>
      </c>
      <c r="F41" s="5"/>
      <c r="G41" s="7"/>
    </row>
    <row r="42" spans="1:7" ht="15.75" customHeight="1">
      <c r="A42" s="5"/>
      <c r="B42" s="394" t="s">
        <v>628</v>
      </c>
      <c r="C42" s="395"/>
      <c r="D42" s="395"/>
      <c r="E42" s="396"/>
      <c r="F42" s="5"/>
      <c r="G42" s="7"/>
    </row>
    <row r="43" spans="1:7" ht="33" customHeight="1">
      <c r="A43" s="5"/>
      <c r="B43" s="14" t="s">
        <v>631</v>
      </c>
      <c r="C43" s="350" t="s">
        <v>841</v>
      </c>
      <c r="D43" s="351"/>
      <c r="E43" s="352"/>
      <c r="F43" s="5"/>
      <c r="G43" s="7"/>
    </row>
    <row r="44" spans="1:7" ht="15.75" customHeight="1">
      <c r="A44" s="5"/>
      <c r="B44" s="13" t="s">
        <v>762</v>
      </c>
      <c r="C44" s="400"/>
      <c r="D44" s="402"/>
      <c r="E44" s="130" t="s">
        <v>761</v>
      </c>
      <c r="F44" s="5"/>
      <c r="G44" s="7"/>
    </row>
    <row r="45" spans="1:7" ht="33" customHeight="1">
      <c r="A45" s="5"/>
      <c r="B45" s="13" t="s">
        <v>103</v>
      </c>
      <c r="C45" s="400"/>
      <c r="D45" s="401"/>
      <c r="E45" s="402"/>
      <c r="F45" s="5"/>
      <c r="G45" s="7"/>
    </row>
    <row r="46" spans="1:7" ht="15.75" customHeight="1">
      <c r="A46" s="5"/>
      <c r="B46" s="391" t="s">
        <v>104</v>
      </c>
      <c r="C46" s="392"/>
      <c r="D46" s="392"/>
      <c r="E46" s="138" t="s">
        <v>105</v>
      </c>
      <c r="F46" s="5"/>
      <c r="G46" s="7"/>
    </row>
    <row r="47" spans="1:7" ht="15.75" customHeight="1">
      <c r="A47" s="5"/>
      <c r="B47" s="394" t="s">
        <v>119</v>
      </c>
      <c r="C47" s="395"/>
      <c r="D47" s="395"/>
      <c r="E47" s="396"/>
      <c r="F47" s="5"/>
      <c r="G47" s="7"/>
    </row>
    <row r="48" spans="1:7" ht="15.75" customHeight="1">
      <c r="A48" s="5"/>
      <c r="B48" s="16" t="s">
        <v>120</v>
      </c>
      <c r="C48" s="290">
        <v>0</v>
      </c>
      <c r="D48" s="16" t="s">
        <v>121</v>
      </c>
      <c r="E48" s="130" t="s">
        <v>761</v>
      </c>
      <c r="F48" s="5"/>
      <c r="G48" s="7"/>
    </row>
    <row r="49" spans="1:7" ht="15.75" customHeight="1">
      <c r="A49" s="5"/>
      <c r="B49" s="405" t="s">
        <v>122</v>
      </c>
      <c r="C49" s="406"/>
      <c r="D49" s="350" t="s">
        <v>846</v>
      </c>
      <c r="E49" s="352"/>
      <c r="F49" s="5"/>
      <c r="G49" s="7"/>
    </row>
    <row r="50" spans="1:7">
      <c r="A50" s="5"/>
      <c r="B50" s="5"/>
      <c r="C50" s="5"/>
      <c r="D50" s="5"/>
      <c r="E50" s="5"/>
      <c r="F50" s="5"/>
      <c r="G50" s="7"/>
    </row>
    <row r="51" spans="1:7">
      <c r="A51" s="5"/>
      <c r="B51" s="5"/>
      <c r="C51" s="5"/>
      <c r="D51" s="5"/>
      <c r="E51" s="5"/>
      <c r="F51" s="5"/>
      <c r="G51" s="7"/>
    </row>
    <row r="52" spans="1:7" ht="14" customHeight="1" thickBot="1">
      <c r="A52" s="12"/>
      <c r="B52" s="386" t="s">
        <v>637</v>
      </c>
      <c r="C52" s="387"/>
      <c r="D52" s="387"/>
      <c r="E52" s="387"/>
      <c r="F52" s="12"/>
      <c r="G52" s="7"/>
    </row>
    <row r="53" spans="1:7" ht="14.5" customHeight="1">
      <c r="A53" s="12"/>
      <c r="B53" s="388"/>
      <c r="C53" s="388"/>
      <c r="D53" s="388"/>
      <c r="E53" s="388"/>
      <c r="F53" s="12"/>
      <c r="G53" s="7"/>
    </row>
    <row r="54" spans="1:7" ht="14.5" customHeight="1">
      <c r="A54" s="12"/>
      <c r="B54" s="388"/>
      <c r="C54" s="388"/>
      <c r="D54" s="388"/>
      <c r="E54" s="388"/>
      <c r="F54" s="12"/>
      <c r="G54" s="7"/>
    </row>
    <row r="55" spans="1:7">
      <c r="A55" s="7"/>
      <c r="B55" s="7"/>
      <c r="C55" s="7"/>
      <c r="D55" s="7"/>
      <c r="E55" s="7"/>
      <c r="F55" s="7"/>
    </row>
  </sheetData>
  <mergeCells count="44">
    <mergeCell ref="C31:E31"/>
    <mergeCell ref="B32:E32"/>
    <mergeCell ref="B37:E37"/>
    <mergeCell ref="C38:E38"/>
    <mergeCell ref="C40:E40"/>
    <mergeCell ref="C33:E33"/>
    <mergeCell ref="C34:D34"/>
    <mergeCell ref="B52:E52"/>
    <mergeCell ref="B53:E53"/>
    <mergeCell ref="B54:E54"/>
    <mergeCell ref="B35:D35"/>
    <mergeCell ref="C36:E36"/>
    <mergeCell ref="B47:E47"/>
    <mergeCell ref="B49:C49"/>
    <mergeCell ref="D49:E49"/>
    <mergeCell ref="B42:E42"/>
    <mergeCell ref="C43:E43"/>
    <mergeCell ref="B41:D41"/>
    <mergeCell ref="C45:E45"/>
    <mergeCell ref="B46:D46"/>
    <mergeCell ref="C44:D44"/>
    <mergeCell ref="C20:E20"/>
    <mergeCell ref="B13:D13"/>
    <mergeCell ref="B14:D14"/>
    <mergeCell ref="B15:D15"/>
    <mergeCell ref="B17:E17"/>
    <mergeCell ref="C18:E18"/>
    <mergeCell ref="B16:E16"/>
    <mergeCell ref="B21:D21"/>
    <mergeCell ref="C23:E23"/>
    <mergeCell ref="C28:E28"/>
    <mergeCell ref="B30:D30"/>
    <mergeCell ref="B27:E27"/>
    <mergeCell ref="B22:E22"/>
    <mergeCell ref="C25:E25"/>
    <mergeCell ref="B26:D26"/>
    <mergeCell ref="C24:D24"/>
    <mergeCell ref="C29:D29"/>
    <mergeCell ref="C12:E12"/>
    <mergeCell ref="B8:E8"/>
    <mergeCell ref="B9:E9"/>
    <mergeCell ref="C11:E11"/>
    <mergeCell ref="C19:E19"/>
    <mergeCell ref="C10:D10"/>
  </mergeCells>
  <dataValidations count="12">
    <dataValidation type="list" allowBlank="1" showInputMessage="1" showErrorMessage="1" sqref="C11:E11 C19:E19 C24 C29:D29 C34:D34 C44:D44">
      <formula1>Condition</formula1>
    </dataValidation>
    <dataValidation type="list" allowBlank="1" showInputMessage="1" showErrorMessage="1" sqref="E13 E14 E15 E21 E26 E30 E35 E46">
      <formula1>Type</formula1>
    </dataValidation>
    <dataValidation type="list" allowBlank="1" showInputMessage="1" showErrorMessage="1" sqref="E24 E29 E34 E44 E48">
      <formula1>Age</formula1>
    </dataValidation>
    <dataValidation type="list" allowBlank="1" showInputMessage="1" promptTitle="Electrical Systems" prompt="Include the amps per unit that can be found on the panels in each unit.  Include if there is either copper or aluminum wiring by inquiring with property managers.  Indicate if GFCI outlets are near the sinks of the bathroom and kitchen." sqref="C10">
      <formula1>Electric_Systems</formula1>
    </dataValidation>
    <dataValidation type="list" allowBlank="1" showInputMessage="1" showErrorMessage="1" sqref="E10">
      <formula1>Breakers</formula1>
    </dataValidation>
    <dataValidation type="list" allowBlank="1" showInputMessage="1" promptTitle="Floors, Walls, Ceilings, Doors " prompt="Include details of the materials of the floors, walls, ceiling and door in the interior of the units.  Materials include wood floors, ceramic tile, vinyl tile, laminate floor.  Also dry wall, plaster, popcorn walls. In addition, hallow-core wood doors._x000a_" sqref="C18:E18">
      <formula1>Floors</formula1>
    </dataValidation>
    <dataValidation type="list" allowBlank="1" showInputMessage="1" promptTitle="Refridgerator, Ranges" prompt="Include appliances that are built into the unit including, but not limited to refridgerator, dishwasher, oven (electric or gas), range hoods. " sqref="C28:E28">
      <formula1>refridgerator</formula1>
    </dataValidation>
    <dataValidation type="list" allowBlank="1" showInputMessage="1" promptTitle="Cabinet &amp; Countertop" prompt="Include material of the cabinet (wood with or without frame around the door), and countertop (laminate, granite, concrete etc.)" sqref="C23:E23">
      <formula1>Cabinet</formula1>
    </dataValidation>
    <dataValidation type="list" allowBlank="1" showInputMessage="1" promptTitle="Bathroom &amp; Plumbing Fixtures" prompt="Include the bathroom fixtures including bathtub, showers, toilet, vanities etc. and the materials of the cabinets and countertops in the bathroom._x000a_" sqref="C33:E33">
      <formula1>Bathroom</formula1>
    </dataValidation>
    <dataValidation type="list" allowBlank="1" showInputMessage="1" promptTitle="Water Heater" prompt="Analyze if the water heaters are for each individual units and the type of piping (copper or aluminum)._x000a_" sqref="C43:E43">
      <formula1>Water_Heater</formula1>
    </dataValidation>
    <dataValidation type="list" allowBlank="1" showInputMessage="1" showErrorMessage="1" sqref="D49:E49">
      <formula1>Elevators</formula1>
    </dataValidation>
    <dataValidation type="list" allowBlank="1" showInputMessage="1" showErrorMessage="1" sqref="C48">
      <formula1>Number1</formula1>
    </dataValidation>
  </dataValidations>
  <pageMargins left="0.4" right="0" top="0" bottom="0" header="0.3" footer="0.3"/>
  <pageSetup scale="72" orientation="portrait"/>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B0F0"/>
    <pageSetUpPr fitToPage="1"/>
  </sheetPr>
  <dimension ref="A1:G39"/>
  <sheetViews>
    <sheetView zoomScaleSheetLayoutView="85" workbookViewId="0">
      <selection activeCell="B20" sqref="B20:E20"/>
    </sheetView>
  </sheetViews>
  <sheetFormatPr baseColWidth="10" defaultColWidth="9.1640625" defaultRowHeight="12" x14ac:dyDescent="0"/>
  <cols>
    <col min="1" max="1" width="10.33203125" style="11" customWidth="1"/>
    <col min="2" max="2" width="30.6640625" style="11" customWidth="1"/>
    <col min="3" max="3" width="30.83203125" style="11" customWidth="1"/>
    <col min="4" max="5" width="30.6640625" style="11" customWidth="1"/>
    <col min="6" max="6" width="10.33203125" style="11" customWidth="1"/>
    <col min="7" max="7" width="9.1640625" style="11" customWidth="1"/>
    <col min="8" max="8" width="9.5" style="11" customWidth="1"/>
    <col min="9" max="16384" width="9.1640625" style="11"/>
  </cols>
  <sheetData>
    <row r="1" spans="1:7" s="7" customFormat="1">
      <c r="A1" s="5"/>
      <c r="B1" s="6"/>
      <c r="C1" s="6"/>
      <c r="D1" s="6"/>
      <c r="E1" s="6"/>
      <c r="F1" s="5"/>
    </row>
    <row r="2" spans="1:7" s="9" customFormat="1">
      <c r="A2" s="6"/>
      <c r="B2" s="6"/>
      <c r="C2" s="6"/>
      <c r="D2" s="6"/>
      <c r="E2" s="8"/>
      <c r="F2" s="6"/>
    </row>
    <row r="3" spans="1:7" s="9" customFormat="1">
      <c r="A3" s="6"/>
      <c r="B3" s="6"/>
      <c r="C3" s="6"/>
      <c r="D3" s="6"/>
      <c r="E3" s="8"/>
      <c r="F3" s="6"/>
    </row>
    <row r="4" spans="1:7" s="9" customFormat="1">
      <c r="A4" s="6"/>
      <c r="B4" s="6"/>
      <c r="C4" s="6"/>
      <c r="D4" s="6"/>
      <c r="E4" s="8"/>
      <c r="F4" s="6"/>
    </row>
    <row r="5" spans="1:7" s="9" customFormat="1" ht="14">
      <c r="A5" s="6"/>
      <c r="B5" s="10"/>
      <c r="C5" s="6"/>
      <c r="D5" s="6"/>
      <c r="E5" s="8"/>
      <c r="F5" s="6"/>
    </row>
    <row r="6" spans="1:7" s="7" customFormat="1">
      <c r="A6" s="5"/>
      <c r="B6" s="6"/>
      <c r="C6" s="6"/>
      <c r="D6" s="6"/>
      <c r="E6" s="6"/>
      <c r="F6" s="5"/>
    </row>
    <row r="7" spans="1:7">
      <c r="A7" s="5"/>
      <c r="B7" s="6"/>
      <c r="C7" s="6"/>
      <c r="D7" s="6"/>
      <c r="E7" s="6"/>
      <c r="F7" s="5"/>
      <c r="G7" s="7"/>
    </row>
    <row r="8" spans="1:7" ht="57" customHeight="1">
      <c r="A8" s="5"/>
      <c r="B8" s="399" t="s">
        <v>98</v>
      </c>
      <c r="C8" s="399"/>
      <c r="D8" s="399"/>
      <c r="E8" s="399"/>
      <c r="F8" s="5"/>
      <c r="G8" s="7"/>
    </row>
    <row r="9" spans="1:7" ht="21.5" customHeight="1">
      <c r="A9" s="5"/>
      <c r="B9" s="394" t="s">
        <v>123</v>
      </c>
      <c r="C9" s="395"/>
      <c r="D9" s="395"/>
      <c r="E9" s="396"/>
      <c r="F9" s="5"/>
      <c r="G9" s="7"/>
    </row>
    <row r="10" spans="1:7" ht="45.5" customHeight="1">
      <c r="A10" s="5"/>
      <c r="B10" s="14" t="s">
        <v>124</v>
      </c>
      <c r="C10" s="350"/>
      <c r="D10" s="351"/>
      <c r="E10" s="352"/>
      <c r="F10" s="5"/>
      <c r="G10" s="7"/>
    </row>
    <row r="11" spans="1:7" ht="29.5" customHeight="1">
      <c r="A11" s="5"/>
      <c r="B11" s="14" t="s">
        <v>99</v>
      </c>
      <c r="C11" s="350"/>
      <c r="D11" s="351"/>
      <c r="E11" s="352"/>
      <c r="F11" s="5"/>
      <c r="G11" s="7"/>
    </row>
    <row r="12" spans="1:7" ht="29.5" customHeight="1">
      <c r="A12" s="5"/>
      <c r="B12" s="13" t="s">
        <v>103</v>
      </c>
      <c r="C12" s="350"/>
      <c r="D12" s="351"/>
      <c r="E12" s="352"/>
      <c r="F12" s="5"/>
      <c r="G12" s="7"/>
    </row>
    <row r="13" spans="1:7" ht="29.5" customHeight="1">
      <c r="A13" s="5"/>
      <c r="B13" s="391" t="s">
        <v>104</v>
      </c>
      <c r="C13" s="392"/>
      <c r="D13" s="392"/>
      <c r="E13" s="138" t="s">
        <v>105</v>
      </c>
      <c r="F13" s="5"/>
      <c r="G13" s="7"/>
    </row>
    <row r="14" spans="1:7" ht="21.5" customHeight="1">
      <c r="A14" s="5"/>
      <c r="B14" s="394" t="s">
        <v>125</v>
      </c>
      <c r="C14" s="395"/>
      <c r="D14" s="395"/>
      <c r="E14" s="396"/>
      <c r="F14" s="5"/>
      <c r="G14" s="7"/>
    </row>
    <row r="15" spans="1:7" ht="29.5" customHeight="1">
      <c r="A15" s="5"/>
      <c r="B15" s="135" t="s">
        <v>126</v>
      </c>
      <c r="C15" s="17" t="s">
        <v>105</v>
      </c>
      <c r="D15" s="16" t="s">
        <v>51</v>
      </c>
      <c r="E15" s="138" t="s">
        <v>105</v>
      </c>
      <c r="F15" s="5"/>
      <c r="G15" s="7"/>
    </row>
    <row r="16" spans="1:7" ht="29.5" customHeight="1">
      <c r="A16" s="5"/>
      <c r="B16" s="16" t="s">
        <v>127</v>
      </c>
      <c r="C16" s="17" t="s">
        <v>105</v>
      </c>
      <c r="D16" s="16" t="s">
        <v>128</v>
      </c>
      <c r="E16" s="138" t="s">
        <v>105</v>
      </c>
      <c r="F16" s="5"/>
      <c r="G16" s="7"/>
    </row>
    <row r="17" spans="1:7" ht="29.5" customHeight="1">
      <c r="A17" s="5"/>
      <c r="B17" s="16" t="s">
        <v>129</v>
      </c>
      <c r="C17" s="17" t="s">
        <v>105</v>
      </c>
      <c r="D17" s="16" t="s">
        <v>130</v>
      </c>
      <c r="E17" s="138" t="s">
        <v>105</v>
      </c>
      <c r="F17" s="5"/>
      <c r="G17" s="7"/>
    </row>
    <row r="18" spans="1:7" ht="29.5" customHeight="1">
      <c r="A18" s="5"/>
      <c r="B18" s="16" t="s">
        <v>131</v>
      </c>
      <c r="C18" s="17" t="s">
        <v>105</v>
      </c>
      <c r="D18" s="16" t="s">
        <v>132</v>
      </c>
      <c r="E18" s="138" t="s">
        <v>105</v>
      </c>
      <c r="F18" s="5"/>
      <c r="G18" s="7"/>
    </row>
    <row r="19" spans="1:7" ht="29.5" customHeight="1">
      <c r="A19" s="5"/>
      <c r="B19" s="16" t="s">
        <v>133</v>
      </c>
      <c r="C19" s="17" t="s">
        <v>105</v>
      </c>
      <c r="D19" s="18" t="s">
        <v>134</v>
      </c>
      <c r="E19" s="138" t="s">
        <v>105</v>
      </c>
      <c r="F19" s="5"/>
      <c r="G19" s="7"/>
    </row>
    <row r="20" spans="1:7" ht="29.5" customHeight="1">
      <c r="A20" s="5"/>
      <c r="B20" s="394" t="s">
        <v>85</v>
      </c>
      <c r="C20" s="395"/>
      <c r="D20" s="395"/>
      <c r="E20" s="396"/>
      <c r="F20" s="5"/>
      <c r="G20" s="7"/>
    </row>
    <row r="21" spans="1:7" ht="33.75" customHeight="1">
      <c r="A21" s="5"/>
      <c r="B21" s="407" t="s">
        <v>891</v>
      </c>
      <c r="C21" s="408"/>
      <c r="D21" s="408"/>
      <c r="E21" s="138" t="s">
        <v>105</v>
      </c>
      <c r="F21" s="5"/>
      <c r="G21" s="7"/>
    </row>
    <row r="22" spans="1:7" ht="33.75" customHeight="1">
      <c r="A22" s="5"/>
      <c r="B22" s="407" t="s">
        <v>632</v>
      </c>
      <c r="C22" s="408"/>
      <c r="D22" s="408"/>
      <c r="E22" s="138" t="s">
        <v>105</v>
      </c>
      <c r="F22" s="5"/>
      <c r="G22" s="7"/>
    </row>
    <row r="23" spans="1:7" ht="33.75" customHeight="1">
      <c r="A23" s="5"/>
      <c r="B23" s="407" t="s">
        <v>633</v>
      </c>
      <c r="C23" s="408"/>
      <c r="D23" s="410"/>
      <c r="E23" s="138" t="s">
        <v>105</v>
      </c>
      <c r="F23" s="5"/>
      <c r="G23" s="7"/>
    </row>
    <row r="24" spans="1:7" ht="29.5" customHeight="1">
      <c r="A24" s="5"/>
      <c r="B24" s="407" t="s">
        <v>135</v>
      </c>
      <c r="C24" s="408"/>
      <c r="D24" s="408"/>
      <c r="E24" s="138" t="s">
        <v>105</v>
      </c>
      <c r="F24" s="5"/>
      <c r="G24" s="7"/>
    </row>
    <row r="25" spans="1:7" ht="32.25" customHeight="1">
      <c r="A25" s="5"/>
      <c r="B25" s="407" t="s">
        <v>136</v>
      </c>
      <c r="C25" s="408"/>
      <c r="D25" s="408"/>
      <c r="E25" s="138" t="s">
        <v>105</v>
      </c>
      <c r="F25" s="5"/>
      <c r="G25" s="7"/>
    </row>
    <row r="26" spans="1:7" ht="33" customHeight="1">
      <c r="A26" s="5"/>
      <c r="B26" s="411" t="s">
        <v>137</v>
      </c>
      <c r="C26" s="412"/>
      <c r="D26" s="412"/>
      <c r="E26" s="413"/>
      <c r="F26" s="5"/>
      <c r="G26" s="7"/>
    </row>
    <row r="27" spans="1:7" ht="27.5" customHeight="1">
      <c r="A27" s="5"/>
      <c r="B27" s="400"/>
      <c r="C27" s="401"/>
      <c r="D27" s="401"/>
      <c r="E27" s="402"/>
      <c r="F27" s="5"/>
      <c r="G27" s="7"/>
    </row>
    <row r="28" spans="1:7" ht="29.5" customHeight="1">
      <c r="A28" s="5"/>
      <c r="B28" s="407" t="s">
        <v>138</v>
      </c>
      <c r="C28" s="408"/>
      <c r="D28" s="408"/>
      <c r="E28" s="138" t="s">
        <v>105</v>
      </c>
      <c r="F28" s="5"/>
      <c r="G28" s="7"/>
    </row>
    <row r="29" spans="1:7" ht="29.5" customHeight="1">
      <c r="A29" s="5"/>
      <c r="B29" s="13" t="s">
        <v>103</v>
      </c>
      <c r="C29" s="350"/>
      <c r="D29" s="351"/>
      <c r="E29" s="352"/>
      <c r="F29" s="5"/>
      <c r="G29" s="7"/>
    </row>
    <row r="30" spans="1:7" ht="29.5" customHeight="1">
      <c r="A30" s="5"/>
      <c r="B30" s="391" t="s">
        <v>139</v>
      </c>
      <c r="C30" s="392"/>
      <c r="D30" s="392"/>
      <c r="E30" s="138" t="s">
        <v>105</v>
      </c>
      <c r="F30" s="5"/>
      <c r="G30" s="7"/>
    </row>
    <row r="31" spans="1:7" ht="29.25" customHeight="1">
      <c r="A31" s="5"/>
      <c r="B31" s="407" t="s">
        <v>890</v>
      </c>
      <c r="C31" s="408"/>
      <c r="D31" s="408"/>
      <c r="E31" s="138" t="s">
        <v>105</v>
      </c>
      <c r="F31" s="5"/>
      <c r="G31" s="7"/>
    </row>
    <row r="32" spans="1:7" ht="33" customHeight="1">
      <c r="A32" s="5"/>
      <c r="B32" s="407" t="s">
        <v>140</v>
      </c>
      <c r="C32" s="408"/>
      <c r="D32" s="408"/>
      <c r="E32" s="138" t="s">
        <v>105</v>
      </c>
      <c r="F32" s="5"/>
      <c r="G32" s="7"/>
    </row>
    <row r="33" spans="1:7" ht="33" customHeight="1">
      <c r="A33" s="5"/>
      <c r="B33" s="407" t="s">
        <v>141</v>
      </c>
      <c r="C33" s="408"/>
      <c r="D33" s="408"/>
      <c r="E33" s="138" t="s">
        <v>105</v>
      </c>
      <c r="F33" s="5"/>
      <c r="G33" s="7"/>
    </row>
    <row r="34" spans="1:7" ht="27" customHeight="1">
      <c r="A34" s="5"/>
      <c r="B34" s="13" t="s">
        <v>103</v>
      </c>
      <c r="C34" s="350"/>
      <c r="D34" s="351"/>
      <c r="E34" s="352"/>
      <c r="F34" s="5"/>
      <c r="G34" s="7"/>
    </row>
    <row r="35" spans="1:7">
      <c r="A35" s="5"/>
      <c r="B35" s="5"/>
      <c r="C35" s="5"/>
      <c r="D35" s="5"/>
      <c r="E35" s="5"/>
      <c r="F35" s="5"/>
      <c r="G35" s="7"/>
    </row>
    <row r="36" spans="1:7" ht="14" customHeight="1" thickBot="1">
      <c r="A36" s="12"/>
      <c r="B36" s="386" t="s">
        <v>637</v>
      </c>
      <c r="C36" s="386"/>
      <c r="D36" s="386"/>
      <c r="E36" s="386"/>
      <c r="F36" s="12"/>
      <c r="G36" s="7"/>
    </row>
    <row r="37" spans="1:7" ht="14.5" customHeight="1">
      <c r="A37" s="12"/>
      <c r="B37" s="409"/>
      <c r="C37" s="409"/>
      <c r="D37" s="409"/>
      <c r="E37" s="409"/>
      <c r="F37" s="12"/>
      <c r="G37" s="7"/>
    </row>
    <row r="38" spans="1:7" ht="14.5" customHeight="1">
      <c r="A38" s="12"/>
      <c r="B38" s="388"/>
      <c r="C38" s="388"/>
      <c r="D38" s="388"/>
      <c r="E38" s="388"/>
      <c r="F38" s="12"/>
      <c r="G38" s="7"/>
    </row>
    <row r="39" spans="1:7">
      <c r="A39" s="7"/>
      <c r="B39" s="7"/>
      <c r="C39" s="7"/>
      <c r="D39" s="7"/>
      <c r="E39" s="7"/>
      <c r="F39" s="7"/>
    </row>
  </sheetData>
  <mergeCells count="25">
    <mergeCell ref="B30:D30"/>
    <mergeCell ref="B23:D23"/>
    <mergeCell ref="B22:D22"/>
    <mergeCell ref="B25:D25"/>
    <mergeCell ref="B26:E26"/>
    <mergeCell ref="B27:E27"/>
    <mergeCell ref="B28:D28"/>
    <mergeCell ref="C29:E29"/>
    <mergeCell ref="B24:D24"/>
    <mergeCell ref="B37:E37"/>
    <mergeCell ref="B38:E38"/>
    <mergeCell ref="B31:D31"/>
    <mergeCell ref="B32:D32"/>
    <mergeCell ref="B33:D33"/>
    <mergeCell ref="B36:E36"/>
    <mergeCell ref="C34:E34"/>
    <mergeCell ref="B8:E8"/>
    <mergeCell ref="B9:E9"/>
    <mergeCell ref="C10:E10"/>
    <mergeCell ref="C11:E11"/>
    <mergeCell ref="B21:D21"/>
    <mergeCell ref="B13:D13"/>
    <mergeCell ref="B14:E14"/>
    <mergeCell ref="B20:E20"/>
    <mergeCell ref="C12:E12"/>
  </mergeCells>
  <dataValidations count="2">
    <dataValidation type="list" allowBlank="1" showInputMessage="1" showErrorMessage="1" sqref="C15:C19 E15:E19 E13 E21:E25 E28 E30:E33">
      <formula1>Type</formula1>
    </dataValidation>
    <dataValidation type="list" allowBlank="1" showInputMessage="1" showErrorMessage="1" sqref="C11:E11">
      <formula1>Condition</formula1>
    </dataValidation>
  </dataValidations>
  <pageMargins left="0" right="0" top="0" bottom="0" header="0.3" footer="0.3"/>
  <pageSetup scale="75" orientation="portrait"/>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B0F0"/>
    <pageSetUpPr fitToPage="1"/>
  </sheetPr>
  <dimension ref="A1:G35"/>
  <sheetViews>
    <sheetView topLeftCell="A19" workbookViewId="0">
      <selection activeCell="B24" sqref="B24:E24"/>
    </sheetView>
  </sheetViews>
  <sheetFormatPr baseColWidth="10" defaultColWidth="9.1640625" defaultRowHeight="12" x14ac:dyDescent="0"/>
  <cols>
    <col min="1" max="1" width="10.33203125" style="11" customWidth="1"/>
    <col min="2" max="2" width="30.6640625" style="11" customWidth="1"/>
    <col min="3" max="3" width="30.83203125" style="11" customWidth="1"/>
    <col min="4" max="5" width="30.6640625" style="11" customWidth="1"/>
    <col min="6" max="6" width="10.33203125" style="11" customWidth="1"/>
    <col min="7" max="7" width="9.1640625" style="11" customWidth="1"/>
    <col min="8" max="8" width="9.5" style="11" customWidth="1"/>
    <col min="9" max="16384" width="9.1640625" style="11"/>
  </cols>
  <sheetData>
    <row r="1" spans="1:7" s="7" customFormat="1">
      <c r="A1" s="5"/>
      <c r="B1" s="6"/>
      <c r="C1" s="6"/>
      <c r="D1" s="6"/>
      <c r="E1" s="6"/>
      <c r="F1" s="5"/>
    </row>
    <row r="2" spans="1:7" s="9" customFormat="1">
      <c r="A2" s="6"/>
      <c r="B2" s="6"/>
      <c r="C2" s="6"/>
      <c r="D2" s="6"/>
      <c r="E2" s="8"/>
      <c r="F2" s="6"/>
    </row>
    <row r="3" spans="1:7" s="9" customFormat="1">
      <c r="A3" s="6"/>
      <c r="B3" s="6"/>
      <c r="C3" s="6"/>
      <c r="D3" s="6"/>
      <c r="E3" s="8"/>
      <c r="F3" s="6"/>
    </row>
    <row r="4" spans="1:7" s="9" customFormat="1">
      <c r="A4" s="6"/>
      <c r="B4" s="6"/>
      <c r="C4" s="6"/>
      <c r="D4" s="6"/>
      <c r="E4" s="8"/>
      <c r="F4" s="6"/>
    </row>
    <row r="5" spans="1:7" s="9" customFormat="1" ht="14">
      <c r="A5" s="6"/>
      <c r="B5" s="10"/>
      <c r="C5" s="6"/>
      <c r="D5" s="6"/>
      <c r="E5" s="8"/>
      <c r="F5" s="6"/>
    </row>
    <row r="6" spans="1:7" s="7" customFormat="1">
      <c r="A6" s="5"/>
      <c r="B6" s="6"/>
      <c r="C6" s="6"/>
      <c r="D6" s="6"/>
      <c r="E6" s="6"/>
      <c r="F6" s="5"/>
    </row>
    <row r="7" spans="1:7">
      <c r="A7" s="5"/>
      <c r="B7" s="6"/>
      <c r="C7" s="6"/>
      <c r="D7" s="6"/>
      <c r="E7" s="6"/>
      <c r="F7" s="5"/>
      <c r="G7" s="7"/>
    </row>
    <row r="8" spans="1:7" ht="57" customHeight="1">
      <c r="A8" s="5"/>
      <c r="B8" s="399" t="s">
        <v>98</v>
      </c>
      <c r="C8" s="399"/>
      <c r="D8" s="399"/>
      <c r="E8" s="399"/>
      <c r="F8" s="5"/>
      <c r="G8" s="7"/>
    </row>
    <row r="9" spans="1:7" ht="33" customHeight="1">
      <c r="A9" s="5"/>
      <c r="B9" s="407" t="s">
        <v>763</v>
      </c>
      <c r="C9" s="408"/>
      <c r="D9" s="408"/>
      <c r="E9" s="138" t="s">
        <v>105</v>
      </c>
      <c r="F9" s="5"/>
      <c r="G9" s="7"/>
    </row>
    <row r="10" spans="1:7" ht="21.5" customHeight="1">
      <c r="A10" s="5"/>
      <c r="B10" s="394" t="s">
        <v>142</v>
      </c>
      <c r="C10" s="395"/>
      <c r="D10" s="395"/>
      <c r="E10" s="396"/>
      <c r="F10" s="5"/>
      <c r="G10" s="7"/>
    </row>
    <row r="11" spans="1:7" ht="35.25" customHeight="1">
      <c r="A11" s="5"/>
      <c r="B11" s="407" t="s">
        <v>887</v>
      </c>
      <c r="C11" s="408"/>
      <c r="D11" s="408"/>
      <c r="E11" s="138" t="s">
        <v>105</v>
      </c>
      <c r="F11" s="5"/>
      <c r="G11" s="7"/>
    </row>
    <row r="12" spans="1:7" ht="29.5" customHeight="1">
      <c r="A12" s="5"/>
      <c r="B12" s="414" t="s">
        <v>143</v>
      </c>
      <c r="C12" s="415"/>
      <c r="D12" s="415"/>
      <c r="E12" s="416"/>
      <c r="F12" s="5"/>
      <c r="G12" s="7"/>
    </row>
    <row r="13" spans="1:7" ht="29.5" customHeight="1">
      <c r="A13" s="5"/>
      <c r="B13" s="403" t="s">
        <v>144</v>
      </c>
      <c r="C13" s="404"/>
      <c r="D13" s="404"/>
      <c r="E13" s="417"/>
      <c r="F13" s="5"/>
      <c r="G13" s="7"/>
    </row>
    <row r="14" spans="1:7" ht="29.5" customHeight="1">
      <c r="A14" s="5"/>
      <c r="B14" s="407" t="s">
        <v>888</v>
      </c>
      <c r="C14" s="408"/>
      <c r="D14" s="408"/>
      <c r="E14" s="410"/>
      <c r="F14" s="5"/>
      <c r="G14" s="7"/>
    </row>
    <row r="15" spans="1:7" ht="29.5" customHeight="1">
      <c r="A15" s="5"/>
      <c r="B15" s="407" t="s">
        <v>145</v>
      </c>
      <c r="C15" s="408"/>
      <c r="D15" s="408"/>
      <c r="E15" s="410"/>
      <c r="F15" s="5"/>
      <c r="G15" s="7"/>
    </row>
    <row r="16" spans="1:7" ht="29.5" customHeight="1">
      <c r="A16" s="5"/>
      <c r="B16" s="407" t="s">
        <v>146</v>
      </c>
      <c r="C16" s="408"/>
      <c r="D16" s="408"/>
      <c r="E16" s="410"/>
      <c r="F16" s="5"/>
      <c r="G16" s="7"/>
    </row>
    <row r="17" spans="1:7" ht="29.5" customHeight="1">
      <c r="A17" s="5"/>
      <c r="B17" s="407" t="s">
        <v>147</v>
      </c>
      <c r="C17" s="408"/>
      <c r="D17" s="408"/>
      <c r="E17" s="410"/>
      <c r="F17" s="5"/>
      <c r="G17" s="7"/>
    </row>
    <row r="18" spans="1:7" ht="35.25" customHeight="1">
      <c r="A18" s="5"/>
      <c r="B18" s="407" t="s">
        <v>148</v>
      </c>
      <c r="C18" s="408"/>
      <c r="D18" s="408"/>
      <c r="E18" s="410"/>
      <c r="F18" s="5"/>
      <c r="G18" s="7"/>
    </row>
    <row r="19" spans="1:7" ht="29.5" customHeight="1">
      <c r="A19" s="5"/>
      <c r="B19" s="407" t="s">
        <v>149</v>
      </c>
      <c r="C19" s="408"/>
      <c r="D19" s="408"/>
      <c r="E19" s="410"/>
      <c r="F19" s="5"/>
      <c r="G19" s="7"/>
    </row>
    <row r="20" spans="1:7" ht="29.5" customHeight="1">
      <c r="A20" s="5"/>
      <c r="B20" s="407" t="s">
        <v>150</v>
      </c>
      <c r="C20" s="408"/>
      <c r="D20" s="408"/>
      <c r="E20" s="410"/>
      <c r="F20" s="5"/>
      <c r="G20" s="7"/>
    </row>
    <row r="21" spans="1:7" ht="29.5" customHeight="1">
      <c r="A21" s="5"/>
      <c r="B21" s="407" t="s">
        <v>151</v>
      </c>
      <c r="C21" s="408"/>
      <c r="D21" s="408"/>
      <c r="E21" s="410"/>
      <c r="F21" s="5"/>
      <c r="G21" s="7"/>
    </row>
    <row r="22" spans="1:7" ht="29.5" customHeight="1">
      <c r="A22" s="5"/>
      <c r="B22" s="407" t="s">
        <v>152</v>
      </c>
      <c r="C22" s="408"/>
      <c r="D22" s="408"/>
      <c r="E22" s="410"/>
      <c r="F22" s="5"/>
      <c r="G22" s="7"/>
    </row>
    <row r="23" spans="1:7" ht="29.5" customHeight="1">
      <c r="A23" s="5"/>
      <c r="B23" s="407" t="s">
        <v>153</v>
      </c>
      <c r="C23" s="408"/>
      <c r="D23" s="408"/>
      <c r="E23" s="410"/>
      <c r="F23" s="5"/>
      <c r="G23" s="7"/>
    </row>
    <row r="24" spans="1:7" ht="29.5" customHeight="1">
      <c r="A24" s="5"/>
      <c r="B24" s="407" t="s">
        <v>154</v>
      </c>
      <c r="C24" s="408"/>
      <c r="D24" s="408"/>
      <c r="E24" s="410"/>
      <c r="F24" s="5"/>
      <c r="G24" s="7"/>
    </row>
    <row r="25" spans="1:7" ht="21.5" customHeight="1">
      <c r="A25" s="5"/>
      <c r="B25" s="394" t="s">
        <v>852</v>
      </c>
      <c r="C25" s="395"/>
      <c r="D25" s="395"/>
      <c r="E25" s="396"/>
      <c r="F25" s="5"/>
      <c r="G25" s="7"/>
    </row>
    <row r="26" spans="1:7" ht="33" customHeight="1">
      <c r="A26" s="5"/>
      <c r="B26" s="19" t="s">
        <v>155</v>
      </c>
      <c r="C26" s="418" t="s">
        <v>889</v>
      </c>
      <c r="D26" s="419"/>
      <c r="E26" s="420"/>
      <c r="F26" s="5"/>
      <c r="G26" s="7"/>
    </row>
    <row r="27" spans="1:7" ht="44.25" customHeight="1">
      <c r="A27" s="5"/>
      <c r="B27" s="19" t="s">
        <v>156</v>
      </c>
      <c r="C27" s="418" t="s">
        <v>157</v>
      </c>
      <c r="D27" s="419"/>
      <c r="E27" s="420"/>
      <c r="F27" s="5"/>
      <c r="G27" s="7"/>
    </row>
    <row r="28" spans="1:7" ht="46.5" customHeight="1">
      <c r="A28" s="5"/>
      <c r="B28" s="19" t="s">
        <v>158</v>
      </c>
      <c r="C28" s="418" t="s">
        <v>159</v>
      </c>
      <c r="D28" s="419"/>
      <c r="E28" s="420"/>
      <c r="F28" s="5"/>
      <c r="G28" s="7"/>
    </row>
    <row r="29" spans="1:7" ht="38.25" customHeight="1">
      <c r="A29" s="5"/>
      <c r="B29" s="19" t="s">
        <v>160</v>
      </c>
      <c r="C29" s="418" t="s">
        <v>161</v>
      </c>
      <c r="D29" s="419"/>
      <c r="E29" s="420"/>
      <c r="F29" s="5"/>
      <c r="G29" s="7"/>
    </row>
    <row r="30" spans="1:7" ht="44.25" customHeight="1">
      <c r="A30" s="5"/>
      <c r="B30" s="19" t="s">
        <v>162</v>
      </c>
      <c r="C30" s="418" t="s">
        <v>163</v>
      </c>
      <c r="D30" s="419"/>
      <c r="E30" s="420"/>
      <c r="F30" s="5"/>
      <c r="G30" s="7"/>
    </row>
    <row r="31" spans="1:7">
      <c r="A31" s="5"/>
      <c r="B31" s="5"/>
      <c r="C31" s="5"/>
      <c r="D31" s="5"/>
      <c r="E31" s="5"/>
      <c r="F31" s="5"/>
      <c r="G31" s="7"/>
    </row>
    <row r="32" spans="1:7" ht="14" customHeight="1" thickBot="1">
      <c r="A32" s="12"/>
      <c r="B32" s="386" t="s">
        <v>637</v>
      </c>
      <c r="C32" s="386"/>
      <c r="D32" s="386"/>
      <c r="E32" s="386"/>
      <c r="F32" s="12"/>
      <c r="G32" s="7"/>
    </row>
    <row r="33" spans="1:7" ht="14.5" customHeight="1">
      <c r="A33" s="12"/>
      <c r="B33" s="409"/>
      <c r="C33" s="409"/>
      <c r="D33" s="409"/>
      <c r="E33" s="409"/>
      <c r="F33" s="12"/>
      <c r="G33" s="7"/>
    </row>
    <row r="34" spans="1:7" ht="14.5" customHeight="1">
      <c r="A34" s="12"/>
      <c r="B34" s="388"/>
      <c r="C34" s="388"/>
      <c r="D34" s="388"/>
      <c r="E34" s="388"/>
      <c r="F34" s="12"/>
      <c r="G34" s="7"/>
    </row>
    <row r="35" spans="1:7">
      <c r="A35" s="7"/>
      <c r="B35" s="7"/>
      <c r="C35" s="7"/>
      <c r="D35" s="7"/>
      <c r="E35" s="7"/>
      <c r="F35" s="7"/>
    </row>
  </sheetData>
  <mergeCells count="26">
    <mergeCell ref="B34:E34"/>
    <mergeCell ref="C27:E27"/>
    <mergeCell ref="C28:E28"/>
    <mergeCell ref="C29:E29"/>
    <mergeCell ref="C30:E30"/>
    <mergeCell ref="B32:E32"/>
    <mergeCell ref="B33:E33"/>
    <mergeCell ref="C26:E26"/>
    <mergeCell ref="B15:E15"/>
    <mergeCell ref="B16:E16"/>
    <mergeCell ref="B17:E17"/>
    <mergeCell ref="B18:E18"/>
    <mergeCell ref="B19:E19"/>
    <mergeCell ref="B20:E20"/>
    <mergeCell ref="B21:E21"/>
    <mergeCell ref="B22:E22"/>
    <mergeCell ref="B23:E23"/>
    <mergeCell ref="B24:E24"/>
    <mergeCell ref="B25:E25"/>
    <mergeCell ref="B14:E14"/>
    <mergeCell ref="B8:E8"/>
    <mergeCell ref="B10:E10"/>
    <mergeCell ref="B11:D11"/>
    <mergeCell ref="B12:E12"/>
    <mergeCell ref="B13:E13"/>
    <mergeCell ref="B9:D9"/>
  </mergeCells>
  <dataValidations count="2">
    <dataValidation type="list" allowBlank="1" showInputMessage="1" showErrorMessage="1" sqref="E9 E11">
      <formula1>Type</formula1>
    </dataValidation>
    <dataValidation type="list" allowBlank="1" showInputMessage="1" showErrorMessage="1" sqref="C26:E26">
      <formula1>Overall_Property</formula1>
    </dataValidation>
  </dataValidations>
  <pageMargins left="0" right="0" top="0" bottom="0" header="0.3" footer="0.3"/>
  <pageSetup scale="74" orientation="portrait"/>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pageSetUpPr fitToPage="1"/>
  </sheetPr>
  <dimension ref="B1:CZ108"/>
  <sheetViews>
    <sheetView tabSelected="1" topLeftCell="A27" zoomScale="55" zoomScaleNormal="55" zoomScaleSheetLayoutView="40" zoomScalePageLayoutView="55" workbookViewId="0">
      <selection activeCell="M76" sqref="M76"/>
    </sheetView>
  </sheetViews>
  <sheetFormatPr baseColWidth="10" defaultColWidth="8.83203125" defaultRowHeight="12.75" customHeight="1" x14ac:dyDescent="0"/>
  <cols>
    <col min="1" max="1" width="2.5" style="38" customWidth="1"/>
    <col min="2" max="2" width="53.33203125" style="38" customWidth="1"/>
    <col min="3" max="3" width="8.5" style="38" customWidth="1"/>
    <col min="4" max="5" width="7.6640625" style="38" customWidth="1"/>
    <col min="6" max="6" width="18.6640625" style="38" customWidth="1"/>
    <col min="7" max="7" width="13.33203125" style="38" customWidth="1"/>
    <col min="8" max="8" width="15" style="38" customWidth="1"/>
    <col min="9" max="27" width="14.6640625" style="38" customWidth="1"/>
    <col min="28" max="28" width="16.6640625" style="38" customWidth="1"/>
    <col min="29" max="29" width="17.6640625" style="38" customWidth="1"/>
    <col min="30" max="33" width="8.83203125" style="101"/>
    <col min="34" max="34" width="18" style="101" bestFit="1" customWidth="1"/>
    <col min="35" max="35" width="18.33203125" style="101" bestFit="1" customWidth="1"/>
    <col min="36" max="36" width="7.6640625" style="101" bestFit="1" customWidth="1"/>
    <col min="37" max="37" width="18.33203125" style="101" bestFit="1" customWidth="1"/>
    <col min="38" max="38" width="7.6640625" style="101" bestFit="1" customWidth="1"/>
    <col min="39" max="39" width="18.33203125" style="101" bestFit="1" customWidth="1"/>
    <col min="40" max="40" width="8.83203125" style="101"/>
    <col min="41" max="41" width="18.33203125" style="101" bestFit="1" customWidth="1"/>
    <col min="42" max="104" width="8.83203125" style="101"/>
    <col min="105" max="256" width="8.83203125" style="38"/>
    <col min="257" max="257" width="2.5" style="38" customWidth="1"/>
    <col min="258" max="258" width="53.33203125" style="38" customWidth="1"/>
    <col min="259" max="259" width="8.5" style="38" customWidth="1"/>
    <col min="260" max="261" width="7.6640625" style="38" customWidth="1"/>
    <col min="262" max="262" width="18.6640625" style="38" customWidth="1"/>
    <col min="263" max="263" width="13.33203125" style="38" customWidth="1"/>
    <col min="264" max="264" width="15" style="38" customWidth="1"/>
    <col min="265" max="283" width="14.6640625" style="38" customWidth="1"/>
    <col min="284" max="284" width="16.6640625" style="38" customWidth="1"/>
    <col min="285" max="285" width="17.6640625" style="38" customWidth="1"/>
    <col min="286" max="289" width="8.83203125" style="38"/>
    <col min="290" max="290" width="18" style="38" bestFit="1" customWidth="1"/>
    <col min="291" max="291" width="18.33203125" style="38" bestFit="1" customWidth="1"/>
    <col min="292" max="292" width="7.6640625" style="38" bestFit="1" customWidth="1"/>
    <col min="293" max="293" width="18.33203125" style="38" bestFit="1" customWidth="1"/>
    <col min="294" max="294" width="7.6640625" style="38" bestFit="1" customWidth="1"/>
    <col min="295" max="295" width="18.33203125" style="38" bestFit="1" customWidth="1"/>
    <col min="296" max="296" width="8.83203125" style="38"/>
    <col min="297" max="297" width="18.33203125" style="38" bestFit="1" customWidth="1"/>
    <col min="298" max="512" width="8.83203125" style="38"/>
    <col min="513" max="513" width="2.5" style="38" customWidth="1"/>
    <col min="514" max="514" width="53.33203125" style="38" customWidth="1"/>
    <col min="515" max="515" width="8.5" style="38" customWidth="1"/>
    <col min="516" max="517" width="7.6640625" style="38" customWidth="1"/>
    <col min="518" max="518" width="18.6640625" style="38" customWidth="1"/>
    <col min="519" max="519" width="13.33203125" style="38" customWidth="1"/>
    <col min="520" max="520" width="15" style="38" customWidth="1"/>
    <col min="521" max="539" width="14.6640625" style="38" customWidth="1"/>
    <col min="540" max="540" width="16.6640625" style="38" customWidth="1"/>
    <col min="541" max="541" width="17.6640625" style="38" customWidth="1"/>
    <col min="542" max="545" width="8.83203125" style="38"/>
    <col min="546" max="546" width="18" style="38" bestFit="1" customWidth="1"/>
    <col min="547" max="547" width="18.33203125" style="38" bestFit="1" customWidth="1"/>
    <col min="548" max="548" width="7.6640625" style="38" bestFit="1" customWidth="1"/>
    <col min="549" max="549" width="18.33203125" style="38" bestFit="1" customWidth="1"/>
    <col min="550" max="550" width="7.6640625" style="38" bestFit="1" customWidth="1"/>
    <col min="551" max="551" width="18.33203125" style="38" bestFit="1" customWidth="1"/>
    <col min="552" max="552" width="8.83203125" style="38"/>
    <col min="553" max="553" width="18.33203125" style="38" bestFit="1" customWidth="1"/>
    <col min="554" max="768" width="8.83203125" style="38"/>
    <col min="769" max="769" width="2.5" style="38" customWidth="1"/>
    <col min="770" max="770" width="53.33203125" style="38" customWidth="1"/>
    <col min="771" max="771" width="8.5" style="38" customWidth="1"/>
    <col min="772" max="773" width="7.6640625" style="38" customWidth="1"/>
    <col min="774" max="774" width="18.6640625" style="38" customWidth="1"/>
    <col min="775" max="775" width="13.33203125" style="38" customWidth="1"/>
    <col min="776" max="776" width="15" style="38" customWidth="1"/>
    <col min="777" max="795" width="14.6640625" style="38" customWidth="1"/>
    <col min="796" max="796" width="16.6640625" style="38" customWidth="1"/>
    <col min="797" max="797" width="17.6640625" style="38" customWidth="1"/>
    <col min="798" max="801" width="8.83203125" style="38"/>
    <col min="802" max="802" width="18" style="38" bestFit="1" customWidth="1"/>
    <col min="803" max="803" width="18.33203125" style="38" bestFit="1" customWidth="1"/>
    <col min="804" max="804" width="7.6640625" style="38" bestFit="1" customWidth="1"/>
    <col min="805" max="805" width="18.33203125" style="38" bestFit="1" customWidth="1"/>
    <col min="806" max="806" width="7.6640625" style="38" bestFit="1" customWidth="1"/>
    <col min="807" max="807" width="18.33203125" style="38" bestFit="1" customWidth="1"/>
    <col min="808" max="808" width="8.83203125" style="38"/>
    <col min="809" max="809" width="18.33203125" style="38" bestFit="1" customWidth="1"/>
    <col min="810" max="1024" width="8.83203125" style="38"/>
    <col min="1025" max="1025" width="2.5" style="38" customWidth="1"/>
    <col min="1026" max="1026" width="53.33203125" style="38" customWidth="1"/>
    <col min="1027" max="1027" width="8.5" style="38" customWidth="1"/>
    <col min="1028" max="1029" width="7.6640625" style="38" customWidth="1"/>
    <col min="1030" max="1030" width="18.6640625" style="38" customWidth="1"/>
    <col min="1031" max="1031" width="13.33203125" style="38" customWidth="1"/>
    <col min="1032" max="1032" width="15" style="38" customWidth="1"/>
    <col min="1033" max="1051" width="14.6640625" style="38" customWidth="1"/>
    <col min="1052" max="1052" width="16.6640625" style="38" customWidth="1"/>
    <col min="1053" max="1053" width="17.6640625" style="38" customWidth="1"/>
    <col min="1054" max="1057" width="8.83203125" style="38"/>
    <col min="1058" max="1058" width="18" style="38" bestFit="1" customWidth="1"/>
    <col min="1059" max="1059" width="18.33203125" style="38" bestFit="1" customWidth="1"/>
    <col min="1060" max="1060" width="7.6640625" style="38" bestFit="1" customWidth="1"/>
    <col min="1061" max="1061" width="18.33203125" style="38" bestFit="1" customWidth="1"/>
    <col min="1062" max="1062" width="7.6640625" style="38" bestFit="1" customWidth="1"/>
    <col min="1063" max="1063" width="18.33203125" style="38" bestFit="1" customWidth="1"/>
    <col min="1064" max="1064" width="8.83203125" style="38"/>
    <col min="1065" max="1065" width="18.33203125" style="38" bestFit="1" customWidth="1"/>
    <col min="1066" max="1280" width="8.83203125" style="38"/>
    <col min="1281" max="1281" width="2.5" style="38" customWidth="1"/>
    <col min="1282" max="1282" width="53.33203125" style="38" customWidth="1"/>
    <col min="1283" max="1283" width="8.5" style="38" customWidth="1"/>
    <col min="1284" max="1285" width="7.6640625" style="38" customWidth="1"/>
    <col min="1286" max="1286" width="18.6640625" style="38" customWidth="1"/>
    <col min="1287" max="1287" width="13.33203125" style="38" customWidth="1"/>
    <col min="1288" max="1288" width="15" style="38" customWidth="1"/>
    <col min="1289" max="1307" width="14.6640625" style="38" customWidth="1"/>
    <col min="1308" max="1308" width="16.6640625" style="38" customWidth="1"/>
    <col min="1309" max="1309" width="17.6640625" style="38" customWidth="1"/>
    <col min="1310" max="1313" width="8.83203125" style="38"/>
    <col min="1314" max="1314" width="18" style="38" bestFit="1" customWidth="1"/>
    <col min="1315" max="1315" width="18.33203125" style="38" bestFit="1" customWidth="1"/>
    <col min="1316" max="1316" width="7.6640625" style="38" bestFit="1" customWidth="1"/>
    <col min="1317" max="1317" width="18.33203125" style="38" bestFit="1" customWidth="1"/>
    <col min="1318" max="1318" width="7.6640625" style="38" bestFit="1" customWidth="1"/>
    <col min="1319" max="1319" width="18.33203125" style="38" bestFit="1" customWidth="1"/>
    <col min="1320" max="1320" width="8.83203125" style="38"/>
    <col min="1321" max="1321" width="18.33203125" style="38" bestFit="1" customWidth="1"/>
    <col min="1322" max="1536" width="8.83203125" style="38"/>
    <col min="1537" max="1537" width="2.5" style="38" customWidth="1"/>
    <col min="1538" max="1538" width="53.33203125" style="38" customWidth="1"/>
    <col min="1539" max="1539" width="8.5" style="38" customWidth="1"/>
    <col min="1540" max="1541" width="7.6640625" style="38" customWidth="1"/>
    <col min="1542" max="1542" width="18.6640625" style="38" customWidth="1"/>
    <col min="1543" max="1543" width="13.33203125" style="38" customWidth="1"/>
    <col min="1544" max="1544" width="15" style="38" customWidth="1"/>
    <col min="1545" max="1563" width="14.6640625" style="38" customWidth="1"/>
    <col min="1564" max="1564" width="16.6640625" style="38" customWidth="1"/>
    <col min="1565" max="1565" width="17.6640625" style="38" customWidth="1"/>
    <col min="1566" max="1569" width="8.83203125" style="38"/>
    <col min="1570" max="1570" width="18" style="38" bestFit="1" customWidth="1"/>
    <col min="1571" max="1571" width="18.33203125" style="38" bestFit="1" customWidth="1"/>
    <col min="1572" max="1572" width="7.6640625" style="38" bestFit="1" customWidth="1"/>
    <col min="1573" max="1573" width="18.33203125" style="38" bestFit="1" customWidth="1"/>
    <col min="1574" max="1574" width="7.6640625" style="38" bestFit="1" customWidth="1"/>
    <col min="1575" max="1575" width="18.33203125" style="38" bestFit="1" customWidth="1"/>
    <col min="1576" max="1576" width="8.83203125" style="38"/>
    <col min="1577" max="1577" width="18.33203125" style="38" bestFit="1" customWidth="1"/>
    <col min="1578" max="1792" width="8.83203125" style="38"/>
    <col min="1793" max="1793" width="2.5" style="38" customWidth="1"/>
    <col min="1794" max="1794" width="53.33203125" style="38" customWidth="1"/>
    <col min="1795" max="1795" width="8.5" style="38" customWidth="1"/>
    <col min="1796" max="1797" width="7.6640625" style="38" customWidth="1"/>
    <col min="1798" max="1798" width="18.6640625" style="38" customWidth="1"/>
    <col min="1799" max="1799" width="13.33203125" style="38" customWidth="1"/>
    <col min="1800" max="1800" width="15" style="38" customWidth="1"/>
    <col min="1801" max="1819" width="14.6640625" style="38" customWidth="1"/>
    <col min="1820" max="1820" width="16.6640625" style="38" customWidth="1"/>
    <col min="1821" max="1821" width="17.6640625" style="38" customWidth="1"/>
    <col min="1822" max="1825" width="8.83203125" style="38"/>
    <col min="1826" max="1826" width="18" style="38" bestFit="1" customWidth="1"/>
    <col min="1827" max="1827" width="18.33203125" style="38" bestFit="1" customWidth="1"/>
    <col min="1828" max="1828" width="7.6640625" style="38" bestFit="1" customWidth="1"/>
    <col min="1829" max="1829" width="18.33203125" style="38" bestFit="1" customWidth="1"/>
    <col min="1830" max="1830" width="7.6640625" style="38" bestFit="1" customWidth="1"/>
    <col min="1831" max="1831" width="18.33203125" style="38" bestFit="1" customWidth="1"/>
    <col min="1832" max="1832" width="8.83203125" style="38"/>
    <col min="1833" max="1833" width="18.33203125" style="38" bestFit="1" customWidth="1"/>
    <col min="1834" max="2048" width="8.83203125" style="38"/>
    <col min="2049" max="2049" width="2.5" style="38" customWidth="1"/>
    <col min="2050" max="2050" width="53.33203125" style="38" customWidth="1"/>
    <col min="2051" max="2051" width="8.5" style="38" customWidth="1"/>
    <col min="2052" max="2053" width="7.6640625" style="38" customWidth="1"/>
    <col min="2054" max="2054" width="18.6640625" style="38" customWidth="1"/>
    <col min="2055" max="2055" width="13.33203125" style="38" customWidth="1"/>
    <col min="2056" max="2056" width="15" style="38" customWidth="1"/>
    <col min="2057" max="2075" width="14.6640625" style="38" customWidth="1"/>
    <col min="2076" max="2076" width="16.6640625" style="38" customWidth="1"/>
    <col min="2077" max="2077" width="17.6640625" style="38" customWidth="1"/>
    <col min="2078" max="2081" width="8.83203125" style="38"/>
    <col min="2082" max="2082" width="18" style="38" bestFit="1" customWidth="1"/>
    <col min="2083" max="2083" width="18.33203125" style="38" bestFit="1" customWidth="1"/>
    <col min="2084" max="2084" width="7.6640625" style="38" bestFit="1" customWidth="1"/>
    <col min="2085" max="2085" width="18.33203125" style="38" bestFit="1" customWidth="1"/>
    <col min="2086" max="2086" width="7.6640625" style="38" bestFit="1" customWidth="1"/>
    <col min="2087" max="2087" width="18.33203125" style="38" bestFit="1" customWidth="1"/>
    <col min="2088" max="2088" width="8.83203125" style="38"/>
    <col min="2089" max="2089" width="18.33203125" style="38" bestFit="1" customWidth="1"/>
    <col min="2090" max="2304" width="8.83203125" style="38"/>
    <col min="2305" max="2305" width="2.5" style="38" customWidth="1"/>
    <col min="2306" max="2306" width="53.33203125" style="38" customWidth="1"/>
    <col min="2307" max="2307" width="8.5" style="38" customWidth="1"/>
    <col min="2308" max="2309" width="7.6640625" style="38" customWidth="1"/>
    <col min="2310" max="2310" width="18.6640625" style="38" customWidth="1"/>
    <col min="2311" max="2311" width="13.33203125" style="38" customWidth="1"/>
    <col min="2312" max="2312" width="15" style="38" customWidth="1"/>
    <col min="2313" max="2331" width="14.6640625" style="38" customWidth="1"/>
    <col min="2332" max="2332" width="16.6640625" style="38" customWidth="1"/>
    <col min="2333" max="2333" width="17.6640625" style="38" customWidth="1"/>
    <col min="2334" max="2337" width="8.83203125" style="38"/>
    <col min="2338" max="2338" width="18" style="38" bestFit="1" customWidth="1"/>
    <col min="2339" max="2339" width="18.33203125" style="38" bestFit="1" customWidth="1"/>
    <col min="2340" max="2340" width="7.6640625" style="38" bestFit="1" customWidth="1"/>
    <col min="2341" max="2341" width="18.33203125" style="38" bestFit="1" customWidth="1"/>
    <col min="2342" max="2342" width="7.6640625" style="38" bestFit="1" customWidth="1"/>
    <col min="2343" max="2343" width="18.33203125" style="38" bestFit="1" customWidth="1"/>
    <col min="2344" max="2344" width="8.83203125" style="38"/>
    <col min="2345" max="2345" width="18.33203125" style="38" bestFit="1" customWidth="1"/>
    <col min="2346" max="2560" width="8.83203125" style="38"/>
    <col min="2561" max="2561" width="2.5" style="38" customWidth="1"/>
    <col min="2562" max="2562" width="53.33203125" style="38" customWidth="1"/>
    <col min="2563" max="2563" width="8.5" style="38" customWidth="1"/>
    <col min="2564" max="2565" width="7.6640625" style="38" customWidth="1"/>
    <col min="2566" max="2566" width="18.6640625" style="38" customWidth="1"/>
    <col min="2567" max="2567" width="13.33203125" style="38" customWidth="1"/>
    <col min="2568" max="2568" width="15" style="38" customWidth="1"/>
    <col min="2569" max="2587" width="14.6640625" style="38" customWidth="1"/>
    <col min="2588" max="2588" width="16.6640625" style="38" customWidth="1"/>
    <col min="2589" max="2589" width="17.6640625" style="38" customWidth="1"/>
    <col min="2590" max="2593" width="8.83203125" style="38"/>
    <col min="2594" max="2594" width="18" style="38" bestFit="1" customWidth="1"/>
    <col min="2595" max="2595" width="18.33203125" style="38" bestFit="1" customWidth="1"/>
    <col min="2596" max="2596" width="7.6640625" style="38" bestFit="1" customWidth="1"/>
    <col min="2597" max="2597" width="18.33203125" style="38" bestFit="1" customWidth="1"/>
    <col min="2598" max="2598" width="7.6640625" style="38" bestFit="1" customWidth="1"/>
    <col min="2599" max="2599" width="18.33203125" style="38" bestFit="1" customWidth="1"/>
    <col min="2600" max="2600" width="8.83203125" style="38"/>
    <col min="2601" max="2601" width="18.33203125" style="38" bestFit="1" customWidth="1"/>
    <col min="2602" max="2816" width="8.83203125" style="38"/>
    <col min="2817" max="2817" width="2.5" style="38" customWidth="1"/>
    <col min="2818" max="2818" width="53.33203125" style="38" customWidth="1"/>
    <col min="2819" max="2819" width="8.5" style="38" customWidth="1"/>
    <col min="2820" max="2821" width="7.6640625" style="38" customWidth="1"/>
    <col min="2822" max="2822" width="18.6640625" style="38" customWidth="1"/>
    <col min="2823" max="2823" width="13.33203125" style="38" customWidth="1"/>
    <col min="2824" max="2824" width="15" style="38" customWidth="1"/>
    <col min="2825" max="2843" width="14.6640625" style="38" customWidth="1"/>
    <col min="2844" max="2844" width="16.6640625" style="38" customWidth="1"/>
    <col min="2845" max="2845" width="17.6640625" style="38" customWidth="1"/>
    <col min="2846" max="2849" width="8.83203125" style="38"/>
    <col min="2850" max="2850" width="18" style="38" bestFit="1" customWidth="1"/>
    <col min="2851" max="2851" width="18.33203125" style="38" bestFit="1" customWidth="1"/>
    <col min="2852" max="2852" width="7.6640625" style="38" bestFit="1" customWidth="1"/>
    <col min="2853" max="2853" width="18.33203125" style="38" bestFit="1" customWidth="1"/>
    <col min="2854" max="2854" width="7.6640625" style="38" bestFit="1" customWidth="1"/>
    <col min="2855" max="2855" width="18.33203125" style="38" bestFit="1" customWidth="1"/>
    <col min="2856" max="2856" width="8.83203125" style="38"/>
    <col min="2857" max="2857" width="18.33203125" style="38" bestFit="1" customWidth="1"/>
    <col min="2858" max="3072" width="8.83203125" style="38"/>
    <col min="3073" max="3073" width="2.5" style="38" customWidth="1"/>
    <col min="3074" max="3074" width="53.33203125" style="38" customWidth="1"/>
    <col min="3075" max="3075" width="8.5" style="38" customWidth="1"/>
    <col min="3076" max="3077" width="7.6640625" style="38" customWidth="1"/>
    <col min="3078" max="3078" width="18.6640625" style="38" customWidth="1"/>
    <col min="3079" max="3079" width="13.33203125" style="38" customWidth="1"/>
    <col min="3080" max="3080" width="15" style="38" customWidth="1"/>
    <col min="3081" max="3099" width="14.6640625" style="38" customWidth="1"/>
    <col min="3100" max="3100" width="16.6640625" style="38" customWidth="1"/>
    <col min="3101" max="3101" width="17.6640625" style="38" customWidth="1"/>
    <col min="3102" max="3105" width="8.83203125" style="38"/>
    <col min="3106" max="3106" width="18" style="38" bestFit="1" customWidth="1"/>
    <col min="3107" max="3107" width="18.33203125" style="38" bestFit="1" customWidth="1"/>
    <col min="3108" max="3108" width="7.6640625" style="38" bestFit="1" customWidth="1"/>
    <col min="3109" max="3109" width="18.33203125" style="38" bestFit="1" customWidth="1"/>
    <col min="3110" max="3110" width="7.6640625" style="38" bestFit="1" customWidth="1"/>
    <col min="3111" max="3111" width="18.33203125" style="38" bestFit="1" customWidth="1"/>
    <col min="3112" max="3112" width="8.83203125" style="38"/>
    <col min="3113" max="3113" width="18.33203125" style="38" bestFit="1" customWidth="1"/>
    <col min="3114" max="3328" width="8.83203125" style="38"/>
    <col min="3329" max="3329" width="2.5" style="38" customWidth="1"/>
    <col min="3330" max="3330" width="53.33203125" style="38" customWidth="1"/>
    <col min="3331" max="3331" width="8.5" style="38" customWidth="1"/>
    <col min="3332" max="3333" width="7.6640625" style="38" customWidth="1"/>
    <col min="3334" max="3334" width="18.6640625" style="38" customWidth="1"/>
    <col min="3335" max="3335" width="13.33203125" style="38" customWidth="1"/>
    <col min="3336" max="3336" width="15" style="38" customWidth="1"/>
    <col min="3337" max="3355" width="14.6640625" style="38" customWidth="1"/>
    <col min="3356" max="3356" width="16.6640625" style="38" customWidth="1"/>
    <col min="3357" max="3357" width="17.6640625" style="38" customWidth="1"/>
    <col min="3358" max="3361" width="8.83203125" style="38"/>
    <col min="3362" max="3362" width="18" style="38" bestFit="1" customWidth="1"/>
    <col min="3363" max="3363" width="18.33203125" style="38" bestFit="1" customWidth="1"/>
    <col min="3364" max="3364" width="7.6640625" style="38" bestFit="1" customWidth="1"/>
    <col min="3365" max="3365" width="18.33203125" style="38" bestFit="1" customWidth="1"/>
    <col min="3366" max="3366" width="7.6640625" style="38" bestFit="1" customWidth="1"/>
    <col min="3367" max="3367" width="18.33203125" style="38" bestFit="1" customWidth="1"/>
    <col min="3368" max="3368" width="8.83203125" style="38"/>
    <col min="3369" max="3369" width="18.33203125" style="38" bestFit="1" customWidth="1"/>
    <col min="3370" max="3584" width="8.83203125" style="38"/>
    <col min="3585" max="3585" width="2.5" style="38" customWidth="1"/>
    <col min="3586" max="3586" width="53.33203125" style="38" customWidth="1"/>
    <col min="3587" max="3587" width="8.5" style="38" customWidth="1"/>
    <col min="3588" max="3589" width="7.6640625" style="38" customWidth="1"/>
    <col min="3590" max="3590" width="18.6640625" style="38" customWidth="1"/>
    <col min="3591" max="3591" width="13.33203125" style="38" customWidth="1"/>
    <col min="3592" max="3592" width="15" style="38" customWidth="1"/>
    <col min="3593" max="3611" width="14.6640625" style="38" customWidth="1"/>
    <col min="3612" max="3612" width="16.6640625" style="38" customWidth="1"/>
    <col min="3613" max="3613" width="17.6640625" style="38" customWidth="1"/>
    <col min="3614" max="3617" width="8.83203125" style="38"/>
    <col min="3618" max="3618" width="18" style="38" bestFit="1" customWidth="1"/>
    <col min="3619" max="3619" width="18.33203125" style="38" bestFit="1" customWidth="1"/>
    <col min="3620" max="3620" width="7.6640625" style="38" bestFit="1" customWidth="1"/>
    <col min="3621" max="3621" width="18.33203125" style="38" bestFit="1" customWidth="1"/>
    <col min="3622" max="3622" width="7.6640625" style="38" bestFit="1" customWidth="1"/>
    <col min="3623" max="3623" width="18.33203125" style="38" bestFit="1" customWidth="1"/>
    <col min="3624" max="3624" width="8.83203125" style="38"/>
    <col min="3625" max="3625" width="18.33203125" style="38" bestFit="1" customWidth="1"/>
    <col min="3626" max="3840" width="8.83203125" style="38"/>
    <col min="3841" max="3841" width="2.5" style="38" customWidth="1"/>
    <col min="3842" max="3842" width="53.33203125" style="38" customWidth="1"/>
    <col min="3843" max="3843" width="8.5" style="38" customWidth="1"/>
    <col min="3844" max="3845" width="7.6640625" style="38" customWidth="1"/>
    <col min="3846" max="3846" width="18.6640625" style="38" customWidth="1"/>
    <col min="3847" max="3847" width="13.33203125" style="38" customWidth="1"/>
    <col min="3848" max="3848" width="15" style="38" customWidth="1"/>
    <col min="3849" max="3867" width="14.6640625" style="38" customWidth="1"/>
    <col min="3868" max="3868" width="16.6640625" style="38" customWidth="1"/>
    <col min="3869" max="3869" width="17.6640625" style="38" customWidth="1"/>
    <col min="3870" max="3873" width="8.83203125" style="38"/>
    <col min="3874" max="3874" width="18" style="38" bestFit="1" customWidth="1"/>
    <col min="3875" max="3875" width="18.33203125" style="38" bestFit="1" customWidth="1"/>
    <col min="3876" max="3876" width="7.6640625" style="38" bestFit="1" customWidth="1"/>
    <col min="3877" max="3877" width="18.33203125" style="38" bestFit="1" customWidth="1"/>
    <col min="3878" max="3878" width="7.6640625" style="38" bestFit="1" customWidth="1"/>
    <col min="3879" max="3879" width="18.33203125" style="38" bestFit="1" customWidth="1"/>
    <col min="3880" max="3880" width="8.83203125" style="38"/>
    <col min="3881" max="3881" width="18.33203125" style="38" bestFit="1" customWidth="1"/>
    <col min="3882" max="4096" width="8.83203125" style="38"/>
    <col min="4097" max="4097" width="2.5" style="38" customWidth="1"/>
    <col min="4098" max="4098" width="53.33203125" style="38" customWidth="1"/>
    <col min="4099" max="4099" width="8.5" style="38" customWidth="1"/>
    <col min="4100" max="4101" width="7.6640625" style="38" customWidth="1"/>
    <col min="4102" max="4102" width="18.6640625" style="38" customWidth="1"/>
    <col min="4103" max="4103" width="13.33203125" style="38" customWidth="1"/>
    <col min="4104" max="4104" width="15" style="38" customWidth="1"/>
    <col min="4105" max="4123" width="14.6640625" style="38" customWidth="1"/>
    <col min="4124" max="4124" width="16.6640625" style="38" customWidth="1"/>
    <col min="4125" max="4125" width="17.6640625" style="38" customWidth="1"/>
    <col min="4126" max="4129" width="8.83203125" style="38"/>
    <col min="4130" max="4130" width="18" style="38" bestFit="1" customWidth="1"/>
    <col min="4131" max="4131" width="18.33203125" style="38" bestFit="1" customWidth="1"/>
    <col min="4132" max="4132" width="7.6640625" style="38" bestFit="1" customWidth="1"/>
    <col min="4133" max="4133" width="18.33203125" style="38" bestFit="1" customWidth="1"/>
    <col min="4134" max="4134" width="7.6640625" style="38" bestFit="1" customWidth="1"/>
    <col min="4135" max="4135" width="18.33203125" style="38" bestFit="1" customWidth="1"/>
    <col min="4136" max="4136" width="8.83203125" style="38"/>
    <col min="4137" max="4137" width="18.33203125" style="38" bestFit="1" customWidth="1"/>
    <col min="4138" max="4352" width="8.83203125" style="38"/>
    <col min="4353" max="4353" width="2.5" style="38" customWidth="1"/>
    <col min="4354" max="4354" width="53.33203125" style="38" customWidth="1"/>
    <col min="4355" max="4355" width="8.5" style="38" customWidth="1"/>
    <col min="4356" max="4357" width="7.6640625" style="38" customWidth="1"/>
    <col min="4358" max="4358" width="18.6640625" style="38" customWidth="1"/>
    <col min="4359" max="4359" width="13.33203125" style="38" customWidth="1"/>
    <col min="4360" max="4360" width="15" style="38" customWidth="1"/>
    <col min="4361" max="4379" width="14.6640625" style="38" customWidth="1"/>
    <col min="4380" max="4380" width="16.6640625" style="38" customWidth="1"/>
    <col min="4381" max="4381" width="17.6640625" style="38" customWidth="1"/>
    <col min="4382" max="4385" width="8.83203125" style="38"/>
    <col min="4386" max="4386" width="18" style="38" bestFit="1" customWidth="1"/>
    <col min="4387" max="4387" width="18.33203125" style="38" bestFit="1" customWidth="1"/>
    <col min="4388" max="4388" width="7.6640625" style="38" bestFit="1" customWidth="1"/>
    <col min="4389" max="4389" width="18.33203125" style="38" bestFit="1" customWidth="1"/>
    <col min="4390" max="4390" width="7.6640625" style="38" bestFit="1" customWidth="1"/>
    <col min="4391" max="4391" width="18.33203125" style="38" bestFit="1" customWidth="1"/>
    <col min="4392" max="4392" width="8.83203125" style="38"/>
    <col min="4393" max="4393" width="18.33203125" style="38" bestFit="1" customWidth="1"/>
    <col min="4394" max="4608" width="8.83203125" style="38"/>
    <col min="4609" max="4609" width="2.5" style="38" customWidth="1"/>
    <col min="4610" max="4610" width="53.33203125" style="38" customWidth="1"/>
    <col min="4611" max="4611" width="8.5" style="38" customWidth="1"/>
    <col min="4612" max="4613" width="7.6640625" style="38" customWidth="1"/>
    <col min="4614" max="4614" width="18.6640625" style="38" customWidth="1"/>
    <col min="4615" max="4615" width="13.33203125" style="38" customWidth="1"/>
    <col min="4616" max="4616" width="15" style="38" customWidth="1"/>
    <col min="4617" max="4635" width="14.6640625" style="38" customWidth="1"/>
    <col min="4636" max="4636" width="16.6640625" style="38" customWidth="1"/>
    <col min="4637" max="4637" width="17.6640625" style="38" customWidth="1"/>
    <col min="4638" max="4641" width="8.83203125" style="38"/>
    <col min="4642" max="4642" width="18" style="38" bestFit="1" customWidth="1"/>
    <col min="4643" max="4643" width="18.33203125" style="38" bestFit="1" customWidth="1"/>
    <col min="4644" max="4644" width="7.6640625" style="38" bestFit="1" customWidth="1"/>
    <col min="4645" max="4645" width="18.33203125" style="38" bestFit="1" customWidth="1"/>
    <col min="4646" max="4646" width="7.6640625" style="38" bestFit="1" customWidth="1"/>
    <col min="4647" max="4647" width="18.33203125" style="38" bestFit="1" customWidth="1"/>
    <col min="4648" max="4648" width="8.83203125" style="38"/>
    <col min="4649" max="4649" width="18.33203125" style="38" bestFit="1" customWidth="1"/>
    <col min="4650" max="4864" width="8.83203125" style="38"/>
    <col min="4865" max="4865" width="2.5" style="38" customWidth="1"/>
    <col min="4866" max="4866" width="53.33203125" style="38" customWidth="1"/>
    <col min="4867" max="4867" width="8.5" style="38" customWidth="1"/>
    <col min="4868" max="4869" width="7.6640625" style="38" customWidth="1"/>
    <col min="4870" max="4870" width="18.6640625" style="38" customWidth="1"/>
    <col min="4871" max="4871" width="13.33203125" style="38" customWidth="1"/>
    <col min="4872" max="4872" width="15" style="38" customWidth="1"/>
    <col min="4873" max="4891" width="14.6640625" style="38" customWidth="1"/>
    <col min="4892" max="4892" width="16.6640625" style="38" customWidth="1"/>
    <col min="4893" max="4893" width="17.6640625" style="38" customWidth="1"/>
    <col min="4894" max="4897" width="8.83203125" style="38"/>
    <col min="4898" max="4898" width="18" style="38" bestFit="1" customWidth="1"/>
    <col min="4899" max="4899" width="18.33203125" style="38" bestFit="1" customWidth="1"/>
    <col min="4900" max="4900" width="7.6640625" style="38" bestFit="1" customWidth="1"/>
    <col min="4901" max="4901" width="18.33203125" style="38" bestFit="1" customWidth="1"/>
    <col min="4902" max="4902" width="7.6640625" style="38" bestFit="1" customWidth="1"/>
    <col min="4903" max="4903" width="18.33203125" style="38" bestFit="1" customWidth="1"/>
    <col min="4904" max="4904" width="8.83203125" style="38"/>
    <col min="4905" max="4905" width="18.33203125" style="38" bestFit="1" customWidth="1"/>
    <col min="4906" max="5120" width="8.83203125" style="38"/>
    <col min="5121" max="5121" width="2.5" style="38" customWidth="1"/>
    <col min="5122" max="5122" width="53.33203125" style="38" customWidth="1"/>
    <col min="5123" max="5123" width="8.5" style="38" customWidth="1"/>
    <col min="5124" max="5125" width="7.6640625" style="38" customWidth="1"/>
    <col min="5126" max="5126" width="18.6640625" style="38" customWidth="1"/>
    <col min="5127" max="5127" width="13.33203125" style="38" customWidth="1"/>
    <col min="5128" max="5128" width="15" style="38" customWidth="1"/>
    <col min="5129" max="5147" width="14.6640625" style="38" customWidth="1"/>
    <col min="5148" max="5148" width="16.6640625" style="38" customWidth="1"/>
    <col min="5149" max="5149" width="17.6640625" style="38" customWidth="1"/>
    <col min="5150" max="5153" width="8.83203125" style="38"/>
    <col min="5154" max="5154" width="18" style="38" bestFit="1" customWidth="1"/>
    <col min="5155" max="5155" width="18.33203125" style="38" bestFit="1" customWidth="1"/>
    <col min="5156" max="5156" width="7.6640625" style="38" bestFit="1" customWidth="1"/>
    <col min="5157" max="5157" width="18.33203125" style="38" bestFit="1" customWidth="1"/>
    <col min="5158" max="5158" width="7.6640625" style="38" bestFit="1" customWidth="1"/>
    <col min="5159" max="5159" width="18.33203125" style="38" bestFit="1" customWidth="1"/>
    <col min="5160" max="5160" width="8.83203125" style="38"/>
    <col min="5161" max="5161" width="18.33203125" style="38" bestFit="1" customWidth="1"/>
    <col min="5162" max="5376" width="8.83203125" style="38"/>
    <col min="5377" max="5377" width="2.5" style="38" customWidth="1"/>
    <col min="5378" max="5378" width="53.33203125" style="38" customWidth="1"/>
    <col min="5379" max="5379" width="8.5" style="38" customWidth="1"/>
    <col min="5380" max="5381" width="7.6640625" style="38" customWidth="1"/>
    <col min="5382" max="5382" width="18.6640625" style="38" customWidth="1"/>
    <col min="5383" max="5383" width="13.33203125" style="38" customWidth="1"/>
    <col min="5384" max="5384" width="15" style="38" customWidth="1"/>
    <col min="5385" max="5403" width="14.6640625" style="38" customWidth="1"/>
    <col min="5404" max="5404" width="16.6640625" style="38" customWidth="1"/>
    <col min="5405" max="5405" width="17.6640625" style="38" customWidth="1"/>
    <col min="5406" max="5409" width="8.83203125" style="38"/>
    <col min="5410" max="5410" width="18" style="38" bestFit="1" customWidth="1"/>
    <col min="5411" max="5411" width="18.33203125" style="38" bestFit="1" customWidth="1"/>
    <col min="5412" max="5412" width="7.6640625" style="38" bestFit="1" customWidth="1"/>
    <col min="5413" max="5413" width="18.33203125" style="38" bestFit="1" customWidth="1"/>
    <col min="5414" max="5414" width="7.6640625" style="38" bestFit="1" customWidth="1"/>
    <col min="5415" max="5415" width="18.33203125" style="38" bestFit="1" customWidth="1"/>
    <col min="5416" max="5416" width="8.83203125" style="38"/>
    <col min="5417" max="5417" width="18.33203125" style="38" bestFit="1" customWidth="1"/>
    <col min="5418" max="5632" width="8.83203125" style="38"/>
    <col min="5633" max="5633" width="2.5" style="38" customWidth="1"/>
    <col min="5634" max="5634" width="53.33203125" style="38" customWidth="1"/>
    <col min="5635" max="5635" width="8.5" style="38" customWidth="1"/>
    <col min="5636" max="5637" width="7.6640625" style="38" customWidth="1"/>
    <col min="5638" max="5638" width="18.6640625" style="38" customWidth="1"/>
    <col min="5639" max="5639" width="13.33203125" style="38" customWidth="1"/>
    <col min="5640" max="5640" width="15" style="38" customWidth="1"/>
    <col min="5641" max="5659" width="14.6640625" style="38" customWidth="1"/>
    <col min="5660" max="5660" width="16.6640625" style="38" customWidth="1"/>
    <col min="5661" max="5661" width="17.6640625" style="38" customWidth="1"/>
    <col min="5662" max="5665" width="8.83203125" style="38"/>
    <col min="5666" max="5666" width="18" style="38" bestFit="1" customWidth="1"/>
    <col min="5667" max="5667" width="18.33203125" style="38" bestFit="1" customWidth="1"/>
    <col min="5668" max="5668" width="7.6640625" style="38" bestFit="1" customWidth="1"/>
    <col min="5669" max="5669" width="18.33203125" style="38" bestFit="1" customWidth="1"/>
    <col min="5670" max="5670" width="7.6640625" style="38" bestFit="1" customWidth="1"/>
    <col min="5671" max="5671" width="18.33203125" style="38" bestFit="1" customWidth="1"/>
    <col min="5672" max="5672" width="8.83203125" style="38"/>
    <col min="5673" max="5673" width="18.33203125" style="38" bestFit="1" customWidth="1"/>
    <col min="5674" max="5888" width="8.83203125" style="38"/>
    <col min="5889" max="5889" width="2.5" style="38" customWidth="1"/>
    <col min="5890" max="5890" width="53.33203125" style="38" customWidth="1"/>
    <col min="5891" max="5891" width="8.5" style="38" customWidth="1"/>
    <col min="5892" max="5893" width="7.6640625" style="38" customWidth="1"/>
    <col min="5894" max="5894" width="18.6640625" style="38" customWidth="1"/>
    <col min="5895" max="5895" width="13.33203125" style="38" customWidth="1"/>
    <col min="5896" max="5896" width="15" style="38" customWidth="1"/>
    <col min="5897" max="5915" width="14.6640625" style="38" customWidth="1"/>
    <col min="5916" max="5916" width="16.6640625" style="38" customWidth="1"/>
    <col min="5917" max="5917" width="17.6640625" style="38" customWidth="1"/>
    <col min="5918" max="5921" width="8.83203125" style="38"/>
    <col min="5922" max="5922" width="18" style="38" bestFit="1" customWidth="1"/>
    <col min="5923" max="5923" width="18.33203125" style="38" bestFit="1" customWidth="1"/>
    <col min="5924" max="5924" width="7.6640625" style="38" bestFit="1" customWidth="1"/>
    <col min="5925" max="5925" width="18.33203125" style="38" bestFit="1" customWidth="1"/>
    <col min="5926" max="5926" width="7.6640625" style="38" bestFit="1" customWidth="1"/>
    <col min="5927" max="5927" width="18.33203125" style="38" bestFit="1" customWidth="1"/>
    <col min="5928" max="5928" width="8.83203125" style="38"/>
    <col min="5929" max="5929" width="18.33203125" style="38" bestFit="1" customWidth="1"/>
    <col min="5930" max="6144" width="8.83203125" style="38"/>
    <col min="6145" max="6145" width="2.5" style="38" customWidth="1"/>
    <col min="6146" max="6146" width="53.33203125" style="38" customWidth="1"/>
    <col min="6147" max="6147" width="8.5" style="38" customWidth="1"/>
    <col min="6148" max="6149" width="7.6640625" style="38" customWidth="1"/>
    <col min="6150" max="6150" width="18.6640625" style="38" customWidth="1"/>
    <col min="6151" max="6151" width="13.33203125" style="38" customWidth="1"/>
    <col min="6152" max="6152" width="15" style="38" customWidth="1"/>
    <col min="6153" max="6171" width="14.6640625" style="38" customWidth="1"/>
    <col min="6172" max="6172" width="16.6640625" style="38" customWidth="1"/>
    <col min="6173" max="6173" width="17.6640625" style="38" customWidth="1"/>
    <col min="6174" max="6177" width="8.83203125" style="38"/>
    <col min="6178" max="6178" width="18" style="38" bestFit="1" customWidth="1"/>
    <col min="6179" max="6179" width="18.33203125" style="38" bestFit="1" customWidth="1"/>
    <col min="6180" max="6180" width="7.6640625" style="38" bestFit="1" customWidth="1"/>
    <col min="6181" max="6181" width="18.33203125" style="38" bestFit="1" customWidth="1"/>
    <col min="6182" max="6182" width="7.6640625" style="38" bestFit="1" customWidth="1"/>
    <col min="6183" max="6183" width="18.33203125" style="38" bestFit="1" customWidth="1"/>
    <col min="6184" max="6184" width="8.83203125" style="38"/>
    <col min="6185" max="6185" width="18.33203125" style="38" bestFit="1" customWidth="1"/>
    <col min="6186" max="6400" width="8.83203125" style="38"/>
    <col min="6401" max="6401" width="2.5" style="38" customWidth="1"/>
    <col min="6402" max="6402" width="53.33203125" style="38" customWidth="1"/>
    <col min="6403" max="6403" width="8.5" style="38" customWidth="1"/>
    <col min="6404" max="6405" width="7.6640625" style="38" customWidth="1"/>
    <col min="6406" max="6406" width="18.6640625" style="38" customWidth="1"/>
    <col min="6407" max="6407" width="13.33203125" style="38" customWidth="1"/>
    <col min="6408" max="6408" width="15" style="38" customWidth="1"/>
    <col min="6409" max="6427" width="14.6640625" style="38" customWidth="1"/>
    <col min="6428" max="6428" width="16.6640625" style="38" customWidth="1"/>
    <col min="6429" max="6429" width="17.6640625" style="38" customWidth="1"/>
    <col min="6430" max="6433" width="8.83203125" style="38"/>
    <col min="6434" max="6434" width="18" style="38" bestFit="1" customWidth="1"/>
    <col min="6435" max="6435" width="18.33203125" style="38" bestFit="1" customWidth="1"/>
    <col min="6436" max="6436" width="7.6640625" style="38" bestFit="1" customWidth="1"/>
    <col min="6437" max="6437" width="18.33203125" style="38" bestFit="1" customWidth="1"/>
    <col min="6438" max="6438" width="7.6640625" style="38" bestFit="1" customWidth="1"/>
    <col min="6439" max="6439" width="18.33203125" style="38" bestFit="1" customWidth="1"/>
    <col min="6440" max="6440" width="8.83203125" style="38"/>
    <col min="6441" max="6441" width="18.33203125" style="38" bestFit="1" customWidth="1"/>
    <col min="6442" max="6656" width="8.83203125" style="38"/>
    <col min="6657" max="6657" width="2.5" style="38" customWidth="1"/>
    <col min="6658" max="6658" width="53.33203125" style="38" customWidth="1"/>
    <col min="6659" max="6659" width="8.5" style="38" customWidth="1"/>
    <col min="6660" max="6661" width="7.6640625" style="38" customWidth="1"/>
    <col min="6662" max="6662" width="18.6640625" style="38" customWidth="1"/>
    <col min="6663" max="6663" width="13.33203125" style="38" customWidth="1"/>
    <col min="6664" max="6664" width="15" style="38" customWidth="1"/>
    <col min="6665" max="6683" width="14.6640625" style="38" customWidth="1"/>
    <col min="6684" max="6684" width="16.6640625" style="38" customWidth="1"/>
    <col min="6685" max="6685" width="17.6640625" style="38" customWidth="1"/>
    <col min="6686" max="6689" width="8.83203125" style="38"/>
    <col min="6690" max="6690" width="18" style="38" bestFit="1" customWidth="1"/>
    <col min="6691" max="6691" width="18.33203125" style="38" bestFit="1" customWidth="1"/>
    <col min="6692" max="6692" width="7.6640625" style="38" bestFit="1" customWidth="1"/>
    <col min="6693" max="6693" width="18.33203125" style="38" bestFit="1" customWidth="1"/>
    <col min="6694" max="6694" width="7.6640625" style="38" bestFit="1" customWidth="1"/>
    <col min="6695" max="6695" width="18.33203125" style="38" bestFit="1" customWidth="1"/>
    <col min="6696" max="6696" width="8.83203125" style="38"/>
    <col min="6697" max="6697" width="18.33203125" style="38" bestFit="1" customWidth="1"/>
    <col min="6698" max="6912" width="8.83203125" style="38"/>
    <col min="6913" max="6913" width="2.5" style="38" customWidth="1"/>
    <col min="6914" max="6914" width="53.33203125" style="38" customWidth="1"/>
    <col min="6915" max="6915" width="8.5" style="38" customWidth="1"/>
    <col min="6916" max="6917" width="7.6640625" style="38" customWidth="1"/>
    <col min="6918" max="6918" width="18.6640625" style="38" customWidth="1"/>
    <col min="6919" max="6919" width="13.33203125" style="38" customWidth="1"/>
    <col min="6920" max="6920" width="15" style="38" customWidth="1"/>
    <col min="6921" max="6939" width="14.6640625" style="38" customWidth="1"/>
    <col min="6940" max="6940" width="16.6640625" style="38" customWidth="1"/>
    <col min="6941" max="6941" width="17.6640625" style="38" customWidth="1"/>
    <col min="6942" max="6945" width="8.83203125" style="38"/>
    <col min="6946" max="6946" width="18" style="38" bestFit="1" customWidth="1"/>
    <col min="6947" max="6947" width="18.33203125" style="38" bestFit="1" customWidth="1"/>
    <col min="6948" max="6948" width="7.6640625" style="38" bestFit="1" customWidth="1"/>
    <col min="6949" max="6949" width="18.33203125" style="38" bestFit="1" customWidth="1"/>
    <col min="6950" max="6950" width="7.6640625" style="38" bestFit="1" customWidth="1"/>
    <col min="6951" max="6951" width="18.33203125" style="38" bestFit="1" customWidth="1"/>
    <col min="6952" max="6952" width="8.83203125" style="38"/>
    <col min="6953" max="6953" width="18.33203125" style="38" bestFit="1" customWidth="1"/>
    <col min="6954" max="7168" width="8.83203125" style="38"/>
    <col min="7169" max="7169" width="2.5" style="38" customWidth="1"/>
    <col min="7170" max="7170" width="53.33203125" style="38" customWidth="1"/>
    <col min="7171" max="7171" width="8.5" style="38" customWidth="1"/>
    <col min="7172" max="7173" width="7.6640625" style="38" customWidth="1"/>
    <col min="7174" max="7174" width="18.6640625" style="38" customWidth="1"/>
    <col min="7175" max="7175" width="13.33203125" style="38" customWidth="1"/>
    <col min="7176" max="7176" width="15" style="38" customWidth="1"/>
    <col min="7177" max="7195" width="14.6640625" style="38" customWidth="1"/>
    <col min="7196" max="7196" width="16.6640625" style="38" customWidth="1"/>
    <col min="7197" max="7197" width="17.6640625" style="38" customWidth="1"/>
    <col min="7198" max="7201" width="8.83203125" style="38"/>
    <col min="7202" max="7202" width="18" style="38" bestFit="1" customWidth="1"/>
    <col min="7203" max="7203" width="18.33203125" style="38" bestFit="1" customWidth="1"/>
    <col min="7204" max="7204" width="7.6640625" style="38" bestFit="1" customWidth="1"/>
    <col min="7205" max="7205" width="18.33203125" style="38" bestFit="1" customWidth="1"/>
    <col min="7206" max="7206" width="7.6640625" style="38" bestFit="1" customWidth="1"/>
    <col min="7207" max="7207" width="18.33203125" style="38" bestFit="1" customWidth="1"/>
    <col min="7208" max="7208" width="8.83203125" style="38"/>
    <col min="7209" max="7209" width="18.33203125" style="38" bestFit="1" customWidth="1"/>
    <col min="7210" max="7424" width="8.83203125" style="38"/>
    <col min="7425" max="7425" width="2.5" style="38" customWidth="1"/>
    <col min="7426" max="7426" width="53.33203125" style="38" customWidth="1"/>
    <col min="7427" max="7427" width="8.5" style="38" customWidth="1"/>
    <col min="7428" max="7429" width="7.6640625" style="38" customWidth="1"/>
    <col min="7430" max="7430" width="18.6640625" style="38" customWidth="1"/>
    <col min="7431" max="7431" width="13.33203125" style="38" customWidth="1"/>
    <col min="7432" max="7432" width="15" style="38" customWidth="1"/>
    <col min="7433" max="7451" width="14.6640625" style="38" customWidth="1"/>
    <col min="7452" max="7452" width="16.6640625" style="38" customWidth="1"/>
    <col min="7453" max="7453" width="17.6640625" style="38" customWidth="1"/>
    <col min="7454" max="7457" width="8.83203125" style="38"/>
    <col min="7458" max="7458" width="18" style="38" bestFit="1" customWidth="1"/>
    <col min="7459" max="7459" width="18.33203125" style="38" bestFit="1" customWidth="1"/>
    <col min="7460" max="7460" width="7.6640625" style="38" bestFit="1" customWidth="1"/>
    <col min="7461" max="7461" width="18.33203125" style="38" bestFit="1" customWidth="1"/>
    <col min="7462" max="7462" width="7.6640625" style="38" bestFit="1" customWidth="1"/>
    <col min="7463" max="7463" width="18.33203125" style="38" bestFit="1" customWidth="1"/>
    <col min="7464" max="7464" width="8.83203125" style="38"/>
    <col min="7465" max="7465" width="18.33203125" style="38" bestFit="1" customWidth="1"/>
    <col min="7466" max="7680" width="8.83203125" style="38"/>
    <col min="7681" max="7681" width="2.5" style="38" customWidth="1"/>
    <col min="7682" max="7682" width="53.33203125" style="38" customWidth="1"/>
    <col min="7683" max="7683" width="8.5" style="38" customWidth="1"/>
    <col min="7684" max="7685" width="7.6640625" style="38" customWidth="1"/>
    <col min="7686" max="7686" width="18.6640625" style="38" customWidth="1"/>
    <col min="7687" max="7687" width="13.33203125" style="38" customWidth="1"/>
    <col min="7688" max="7688" width="15" style="38" customWidth="1"/>
    <col min="7689" max="7707" width="14.6640625" style="38" customWidth="1"/>
    <col min="7708" max="7708" width="16.6640625" style="38" customWidth="1"/>
    <col min="7709" max="7709" width="17.6640625" style="38" customWidth="1"/>
    <col min="7710" max="7713" width="8.83203125" style="38"/>
    <col min="7714" max="7714" width="18" style="38" bestFit="1" customWidth="1"/>
    <col min="7715" max="7715" width="18.33203125" style="38" bestFit="1" customWidth="1"/>
    <col min="7716" max="7716" width="7.6640625" style="38" bestFit="1" customWidth="1"/>
    <col min="7717" max="7717" width="18.33203125" style="38" bestFit="1" customWidth="1"/>
    <col min="7718" max="7718" width="7.6640625" style="38" bestFit="1" customWidth="1"/>
    <col min="7719" max="7719" width="18.33203125" style="38" bestFit="1" customWidth="1"/>
    <col min="7720" max="7720" width="8.83203125" style="38"/>
    <col min="7721" max="7721" width="18.33203125" style="38" bestFit="1" customWidth="1"/>
    <col min="7722" max="7936" width="8.83203125" style="38"/>
    <col min="7937" max="7937" width="2.5" style="38" customWidth="1"/>
    <col min="7938" max="7938" width="53.33203125" style="38" customWidth="1"/>
    <col min="7939" max="7939" width="8.5" style="38" customWidth="1"/>
    <col min="7940" max="7941" width="7.6640625" style="38" customWidth="1"/>
    <col min="7942" max="7942" width="18.6640625" style="38" customWidth="1"/>
    <col min="7943" max="7943" width="13.33203125" style="38" customWidth="1"/>
    <col min="7944" max="7944" width="15" style="38" customWidth="1"/>
    <col min="7945" max="7963" width="14.6640625" style="38" customWidth="1"/>
    <col min="7964" max="7964" width="16.6640625" style="38" customWidth="1"/>
    <col min="7965" max="7965" width="17.6640625" style="38" customWidth="1"/>
    <col min="7966" max="7969" width="8.83203125" style="38"/>
    <col min="7970" max="7970" width="18" style="38" bestFit="1" customWidth="1"/>
    <col min="7971" max="7971" width="18.33203125" style="38" bestFit="1" customWidth="1"/>
    <col min="7972" max="7972" width="7.6640625" style="38" bestFit="1" customWidth="1"/>
    <col min="7973" max="7973" width="18.33203125" style="38" bestFit="1" customWidth="1"/>
    <col min="7974" max="7974" width="7.6640625" style="38" bestFit="1" customWidth="1"/>
    <col min="7975" max="7975" width="18.33203125" style="38" bestFit="1" customWidth="1"/>
    <col min="7976" max="7976" width="8.83203125" style="38"/>
    <col min="7977" max="7977" width="18.33203125" style="38" bestFit="1" customWidth="1"/>
    <col min="7978" max="8192" width="8.83203125" style="38"/>
    <col min="8193" max="8193" width="2.5" style="38" customWidth="1"/>
    <col min="8194" max="8194" width="53.33203125" style="38" customWidth="1"/>
    <col min="8195" max="8195" width="8.5" style="38" customWidth="1"/>
    <col min="8196" max="8197" width="7.6640625" style="38" customWidth="1"/>
    <col min="8198" max="8198" width="18.6640625" style="38" customWidth="1"/>
    <col min="8199" max="8199" width="13.33203125" style="38" customWidth="1"/>
    <col min="8200" max="8200" width="15" style="38" customWidth="1"/>
    <col min="8201" max="8219" width="14.6640625" style="38" customWidth="1"/>
    <col min="8220" max="8220" width="16.6640625" style="38" customWidth="1"/>
    <col min="8221" max="8221" width="17.6640625" style="38" customWidth="1"/>
    <col min="8222" max="8225" width="8.83203125" style="38"/>
    <col min="8226" max="8226" width="18" style="38" bestFit="1" customWidth="1"/>
    <col min="8227" max="8227" width="18.33203125" style="38" bestFit="1" customWidth="1"/>
    <col min="8228" max="8228" width="7.6640625" style="38" bestFit="1" customWidth="1"/>
    <col min="8229" max="8229" width="18.33203125" style="38" bestFit="1" customWidth="1"/>
    <col min="8230" max="8230" width="7.6640625" style="38" bestFit="1" customWidth="1"/>
    <col min="8231" max="8231" width="18.33203125" style="38" bestFit="1" customWidth="1"/>
    <col min="8232" max="8232" width="8.83203125" style="38"/>
    <col min="8233" max="8233" width="18.33203125" style="38" bestFit="1" customWidth="1"/>
    <col min="8234" max="8448" width="8.83203125" style="38"/>
    <col min="8449" max="8449" width="2.5" style="38" customWidth="1"/>
    <col min="8450" max="8450" width="53.33203125" style="38" customWidth="1"/>
    <col min="8451" max="8451" width="8.5" style="38" customWidth="1"/>
    <col min="8452" max="8453" width="7.6640625" style="38" customWidth="1"/>
    <col min="8454" max="8454" width="18.6640625" style="38" customWidth="1"/>
    <col min="8455" max="8455" width="13.33203125" style="38" customWidth="1"/>
    <col min="8456" max="8456" width="15" style="38" customWidth="1"/>
    <col min="8457" max="8475" width="14.6640625" style="38" customWidth="1"/>
    <col min="8476" max="8476" width="16.6640625" style="38" customWidth="1"/>
    <col min="8477" max="8477" width="17.6640625" style="38" customWidth="1"/>
    <col min="8478" max="8481" width="8.83203125" style="38"/>
    <col min="8482" max="8482" width="18" style="38" bestFit="1" customWidth="1"/>
    <col min="8483" max="8483" width="18.33203125" style="38" bestFit="1" customWidth="1"/>
    <col min="8484" max="8484" width="7.6640625" style="38" bestFit="1" customWidth="1"/>
    <col min="8485" max="8485" width="18.33203125" style="38" bestFit="1" customWidth="1"/>
    <col min="8486" max="8486" width="7.6640625" style="38" bestFit="1" customWidth="1"/>
    <col min="8487" max="8487" width="18.33203125" style="38" bestFit="1" customWidth="1"/>
    <col min="8488" max="8488" width="8.83203125" style="38"/>
    <col min="8489" max="8489" width="18.33203125" style="38" bestFit="1" customWidth="1"/>
    <col min="8490" max="8704" width="8.83203125" style="38"/>
    <col min="8705" max="8705" width="2.5" style="38" customWidth="1"/>
    <col min="8706" max="8706" width="53.33203125" style="38" customWidth="1"/>
    <col min="8707" max="8707" width="8.5" style="38" customWidth="1"/>
    <col min="8708" max="8709" width="7.6640625" style="38" customWidth="1"/>
    <col min="8710" max="8710" width="18.6640625" style="38" customWidth="1"/>
    <col min="8711" max="8711" width="13.33203125" style="38" customWidth="1"/>
    <col min="8712" max="8712" width="15" style="38" customWidth="1"/>
    <col min="8713" max="8731" width="14.6640625" style="38" customWidth="1"/>
    <col min="8732" max="8732" width="16.6640625" style="38" customWidth="1"/>
    <col min="8733" max="8733" width="17.6640625" style="38" customWidth="1"/>
    <col min="8734" max="8737" width="8.83203125" style="38"/>
    <col min="8738" max="8738" width="18" style="38" bestFit="1" customWidth="1"/>
    <col min="8739" max="8739" width="18.33203125" style="38" bestFit="1" customWidth="1"/>
    <col min="8740" max="8740" width="7.6640625" style="38" bestFit="1" customWidth="1"/>
    <col min="8741" max="8741" width="18.33203125" style="38" bestFit="1" customWidth="1"/>
    <col min="8742" max="8742" width="7.6640625" style="38" bestFit="1" customWidth="1"/>
    <col min="8743" max="8743" width="18.33203125" style="38" bestFit="1" customWidth="1"/>
    <col min="8744" max="8744" width="8.83203125" style="38"/>
    <col min="8745" max="8745" width="18.33203125" style="38" bestFit="1" customWidth="1"/>
    <col min="8746" max="8960" width="8.83203125" style="38"/>
    <col min="8961" max="8961" width="2.5" style="38" customWidth="1"/>
    <col min="8962" max="8962" width="53.33203125" style="38" customWidth="1"/>
    <col min="8963" max="8963" width="8.5" style="38" customWidth="1"/>
    <col min="8964" max="8965" width="7.6640625" style="38" customWidth="1"/>
    <col min="8966" max="8966" width="18.6640625" style="38" customWidth="1"/>
    <col min="8967" max="8967" width="13.33203125" style="38" customWidth="1"/>
    <col min="8968" max="8968" width="15" style="38" customWidth="1"/>
    <col min="8969" max="8987" width="14.6640625" style="38" customWidth="1"/>
    <col min="8988" max="8988" width="16.6640625" style="38" customWidth="1"/>
    <col min="8989" max="8989" width="17.6640625" style="38" customWidth="1"/>
    <col min="8990" max="8993" width="8.83203125" style="38"/>
    <col min="8994" max="8994" width="18" style="38" bestFit="1" customWidth="1"/>
    <col min="8995" max="8995" width="18.33203125" style="38" bestFit="1" customWidth="1"/>
    <col min="8996" max="8996" width="7.6640625" style="38" bestFit="1" customWidth="1"/>
    <col min="8997" max="8997" width="18.33203125" style="38" bestFit="1" customWidth="1"/>
    <col min="8998" max="8998" width="7.6640625" style="38" bestFit="1" customWidth="1"/>
    <col min="8999" max="8999" width="18.33203125" style="38" bestFit="1" customWidth="1"/>
    <col min="9000" max="9000" width="8.83203125" style="38"/>
    <col min="9001" max="9001" width="18.33203125" style="38" bestFit="1" customWidth="1"/>
    <col min="9002" max="9216" width="8.83203125" style="38"/>
    <col min="9217" max="9217" width="2.5" style="38" customWidth="1"/>
    <col min="9218" max="9218" width="53.33203125" style="38" customWidth="1"/>
    <col min="9219" max="9219" width="8.5" style="38" customWidth="1"/>
    <col min="9220" max="9221" width="7.6640625" style="38" customWidth="1"/>
    <col min="9222" max="9222" width="18.6640625" style="38" customWidth="1"/>
    <col min="9223" max="9223" width="13.33203125" style="38" customWidth="1"/>
    <col min="9224" max="9224" width="15" style="38" customWidth="1"/>
    <col min="9225" max="9243" width="14.6640625" style="38" customWidth="1"/>
    <col min="9244" max="9244" width="16.6640625" style="38" customWidth="1"/>
    <col min="9245" max="9245" width="17.6640625" style="38" customWidth="1"/>
    <col min="9246" max="9249" width="8.83203125" style="38"/>
    <col min="9250" max="9250" width="18" style="38" bestFit="1" customWidth="1"/>
    <col min="9251" max="9251" width="18.33203125" style="38" bestFit="1" customWidth="1"/>
    <col min="9252" max="9252" width="7.6640625" style="38" bestFit="1" customWidth="1"/>
    <col min="9253" max="9253" width="18.33203125" style="38" bestFit="1" customWidth="1"/>
    <col min="9254" max="9254" width="7.6640625" style="38" bestFit="1" customWidth="1"/>
    <col min="9255" max="9255" width="18.33203125" style="38" bestFit="1" customWidth="1"/>
    <col min="9256" max="9256" width="8.83203125" style="38"/>
    <col min="9257" max="9257" width="18.33203125" style="38" bestFit="1" customWidth="1"/>
    <col min="9258" max="9472" width="8.83203125" style="38"/>
    <col min="9473" max="9473" width="2.5" style="38" customWidth="1"/>
    <col min="9474" max="9474" width="53.33203125" style="38" customWidth="1"/>
    <col min="9475" max="9475" width="8.5" style="38" customWidth="1"/>
    <col min="9476" max="9477" width="7.6640625" style="38" customWidth="1"/>
    <col min="9478" max="9478" width="18.6640625" style="38" customWidth="1"/>
    <col min="9479" max="9479" width="13.33203125" style="38" customWidth="1"/>
    <col min="9480" max="9480" width="15" style="38" customWidth="1"/>
    <col min="9481" max="9499" width="14.6640625" style="38" customWidth="1"/>
    <col min="9500" max="9500" width="16.6640625" style="38" customWidth="1"/>
    <col min="9501" max="9501" width="17.6640625" style="38" customWidth="1"/>
    <col min="9502" max="9505" width="8.83203125" style="38"/>
    <col min="9506" max="9506" width="18" style="38" bestFit="1" customWidth="1"/>
    <col min="9507" max="9507" width="18.33203125" style="38" bestFit="1" customWidth="1"/>
    <col min="9508" max="9508" width="7.6640625" style="38" bestFit="1" customWidth="1"/>
    <col min="9509" max="9509" width="18.33203125" style="38" bestFit="1" customWidth="1"/>
    <col min="9510" max="9510" width="7.6640625" style="38" bestFit="1" customWidth="1"/>
    <col min="9511" max="9511" width="18.33203125" style="38" bestFit="1" customWidth="1"/>
    <col min="9512" max="9512" width="8.83203125" style="38"/>
    <col min="9513" max="9513" width="18.33203125" style="38" bestFit="1" customWidth="1"/>
    <col min="9514" max="9728" width="8.83203125" style="38"/>
    <col min="9729" max="9729" width="2.5" style="38" customWidth="1"/>
    <col min="9730" max="9730" width="53.33203125" style="38" customWidth="1"/>
    <col min="9731" max="9731" width="8.5" style="38" customWidth="1"/>
    <col min="9732" max="9733" width="7.6640625" style="38" customWidth="1"/>
    <col min="9734" max="9734" width="18.6640625" style="38" customWidth="1"/>
    <col min="9735" max="9735" width="13.33203125" style="38" customWidth="1"/>
    <col min="9736" max="9736" width="15" style="38" customWidth="1"/>
    <col min="9737" max="9755" width="14.6640625" style="38" customWidth="1"/>
    <col min="9756" max="9756" width="16.6640625" style="38" customWidth="1"/>
    <col min="9757" max="9757" width="17.6640625" style="38" customWidth="1"/>
    <col min="9758" max="9761" width="8.83203125" style="38"/>
    <col min="9762" max="9762" width="18" style="38" bestFit="1" customWidth="1"/>
    <col min="9763" max="9763" width="18.33203125" style="38" bestFit="1" customWidth="1"/>
    <col min="9764" max="9764" width="7.6640625" style="38" bestFit="1" customWidth="1"/>
    <col min="9765" max="9765" width="18.33203125" style="38" bestFit="1" customWidth="1"/>
    <col min="9766" max="9766" width="7.6640625" style="38" bestFit="1" customWidth="1"/>
    <col min="9767" max="9767" width="18.33203125" style="38" bestFit="1" customWidth="1"/>
    <col min="9768" max="9768" width="8.83203125" style="38"/>
    <col min="9769" max="9769" width="18.33203125" style="38" bestFit="1" customWidth="1"/>
    <col min="9770" max="9984" width="8.83203125" style="38"/>
    <col min="9985" max="9985" width="2.5" style="38" customWidth="1"/>
    <col min="9986" max="9986" width="53.33203125" style="38" customWidth="1"/>
    <col min="9987" max="9987" width="8.5" style="38" customWidth="1"/>
    <col min="9988" max="9989" width="7.6640625" style="38" customWidth="1"/>
    <col min="9990" max="9990" width="18.6640625" style="38" customWidth="1"/>
    <col min="9991" max="9991" width="13.33203125" style="38" customWidth="1"/>
    <col min="9992" max="9992" width="15" style="38" customWidth="1"/>
    <col min="9993" max="10011" width="14.6640625" style="38" customWidth="1"/>
    <col min="10012" max="10012" width="16.6640625" style="38" customWidth="1"/>
    <col min="10013" max="10013" width="17.6640625" style="38" customWidth="1"/>
    <col min="10014" max="10017" width="8.83203125" style="38"/>
    <col min="10018" max="10018" width="18" style="38" bestFit="1" customWidth="1"/>
    <col min="10019" max="10019" width="18.33203125" style="38" bestFit="1" customWidth="1"/>
    <col min="10020" max="10020" width="7.6640625" style="38" bestFit="1" customWidth="1"/>
    <col min="10021" max="10021" width="18.33203125" style="38" bestFit="1" customWidth="1"/>
    <col min="10022" max="10022" width="7.6640625" style="38" bestFit="1" customWidth="1"/>
    <col min="10023" max="10023" width="18.33203125" style="38" bestFit="1" customWidth="1"/>
    <col min="10024" max="10024" width="8.83203125" style="38"/>
    <col min="10025" max="10025" width="18.33203125" style="38" bestFit="1" customWidth="1"/>
    <col min="10026" max="10240" width="8.83203125" style="38"/>
    <col min="10241" max="10241" width="2.5" style="38" customWidth="1"/>
    <col min="10242" max="10242" width="53.33203125" style="38" customWidth="1"/>
    <col min="10243" max="10243" width="8.5" style="38" customWidth="1"/>
    <col min="10244" max="10245" width="7.6640625" style="38" customWidth="1"/>
    <col min="10246" max="10246" width="18.6640625" style="38" customWidth="1"/>
    <col min="10247" max="10247" width="13.33203125" style="38" customWidth="1"/>
    <col min="10248" max="10248" width="15" style="38" customWidth="1"/>
    <col min="10249" max="10267" width="14.6640625" style="38" customWidth="1"/>
    <col min="10268" max="10268" width="16.6640625" style="38" customWidth="1"/>
    <col min="10269" max="10269" width="17.6640625" style="38" customWidth="1"/>
    <col min="10270" max="10273" width="8.83203125" style="38"/>
    <col min="10274" max="10274" width="18" style="38" bestFit="1" customWidth="1"/>
    <col min="10275" max="10275" width="18.33203125" style="38" bestFit="1" customWidth="1"/>
    <col min="10276" max="10276" width="7.6640625" style="38" bestFit="1" customWidth="1"/>
    <col min="10277" max="10277" width="18.33203125" style="38" bestFit="1" customWidth="1"/>
    <col min="10278" max="10278" width="7.6640625" style="38" bestFit="1" customWidth="1"/>
    <col min="10279" max="10279" width="18.33203125" style="38" bestFit="1" customWidth="1"/>
    <col min="10280" max="10280" width="8.83203125" style="38"/>
    <col min="10281" max="10281" width="18.33203125" style="38" bestFit="1" customWidth="1"/>
    <col min="10282" max="10496" width="8.83203125" style="38"/>
    <col min="10497" max="10497" width="2.5" style="38" customWidth="1"/>
    <col min="10498" max="10498" width="53.33203125" style="38" customWidth="1"/>
    <col min="10499" max="10499" width="8.5" style="38" customWidth="1"/>
    <col min="10500" max="10501" width="7.6640625" style="38" customWidth="1"/>
    <col min="10502" max="10502" width="18.6640625" style="38" customWidth="1"/>
    <col min="10503" max="10503" width="13.33203125" style="38" customWidth="1"/>
    <col min="10504" max="10504" width="15" style="38" customWidth="1"/>
    <col min="10505" max="10523" width="14.6640625" style="38" customWidth="1"/>
    <col min="10524" max="10524" width="16.6640625" style="38" customWidth="1"/>
    <col min="10525" max="10525" width="17.6640625" style="38" customWidth="1"/>
    <col min="10526" max="10529" width="8.83203125" style="38"/>
    <col min="10530" max="10530" width="18" style="38" bestFit="1" customWidth="1"/>
    <col min="10531" max="10531" width="18.33203125" style="38" bestFit="1" customWidth="1"/>
    <col min="10532" max="10532" width="7.6640625" style="38" bestFit="1" customWidth="1"/>
    <col min="10533" max="10533" width="18.33203125" style="38" bestFit="1" customWidth="1"/>
    <col min="10534" max="10534" width="7.6640625" style="38" bestFit="1" customWidth="1"/>
    <col min="10535" max="10535" width="18.33203125" style="38" bestFit="1" customWidth="1"/>
    <col min="10536" max="10536" width="8.83203125" style="38"/>
    <col min="10537" max="10537" width="18.33203125" style="38" bestFit="1" customWidth="1"/>
    <col min="10538" max="10752" width="8.83203125" style="38"/>
    <col min="10753" max="10753" width="2.5" style="38" customWidth="1"/>
    <col min="10754" max="10754" width="53.33203125" style="38" customWidth="1"/>
    <col min="10755" max="10755" width="8.5" style="38" customWidth="1"/>
    <col min="10756" max="10757" width="7.6640625" style="38" customWidth="1"/>
    <col min="10758" max="10758" width="18.6640625" style="38" customWidth="1"/>
    <col min="10759" max="10759" width="13.33203125" style="38" customWidth="1"/>
    <col min="10760" max="10760" width="15" style="38" customWidth="1"/>
    <col min="10761" max="10779" width="14.6640625" style="38" customWidth="1"/>
    <col min="10780" max="10780" width="16.6640625" style="38" customWidth="1"/>
    <col min="10781" max="10781" width="17.6640625" style="38" customWidth="1"/>
    <col min="10782" max="10785" width="8.83203125" style="38"/>
    <col min="10786" max="10786" width="18" style="38" bestFit="1" customWidth="1"/>
    <col min="10787" max="10787" width="18.33203125" style="38" bestFit="1" customWidth="1"/>
    <col min="10788" max="10788" width="7.6640625" style="38" bestFit="1" customWidth="1"/>
    <col min="10789" max="10789" width="18.33203125" style="38" bestFit="1" customWidth="1"/>
    <col min="10790" max="10790" width="7.6640625" style="38" bestFit="1" customWidth="1"/>
    <col min="10791" max="10791" width="18.33203125" style="38" bestFit="1" customWidth="1"/>
    <col min="10792" max="10792" width="8.83203125" style="38"/>
    <col min="10793" max="10793" width="18.33203125" style="38" bestFit="1" customWidth="1"/>
    <col min="10794" max="11008" width="8.83203125" style="38"/>
    <col min="11009" max="11009" width="2.5" style="38" customWidth="1"/>
    <col min="11010" max="11010" width="53.33203125" style="38" customWidth="1"/>
    <col min="11011" max="11011" width="8.5" style="38" customWidth="1"/>
    <col min="11012" max="11013" width="7.6640625" style="38" customWidth="1"/>
    <col min="11014" max="11014" width="18.6640625" style="38" customWidth="1"/>
    <col min="11015" max="11015" width="13.33203125" style="38" customWidth="1"/>
    <col min="11016" max="11016" width="15" style="38" customWidth="1"/>
    <col min="11017" max="11035" width="14.6640625" style="38" customWidth="1"/>
    <col min="11036" max="11036" width="16.6640625" style="38" customWidth="1"/>
    <col min="11037" max="11037" width="17.6640625" style="38" customWidth="1"/>
    <col min="11038" max="11041" width="8.83203125" style="38"/>
    <col min="11042" max="11042" width="18" style="38" bestFit="1" customWidth="1"/>
    <col min="11043" max="11043" width="18.33203125" style="38" bestFit="1" customWidth="1"/>
    <col min="11044" max="11044" width="7.6640625" style="38" bestFit="1" customWidth="1"/>
    <col min="11045" max="11045" width="18.33203125" style="38" bestFit="1" customWidth="1"/>
    <col min="11046" max="11046" width="7.6640625" style="38" bestFit="1" customWidth="1"/>
    <col min="11047" max="11047" width="18.33203125" style="38" bestFit="1" customWidth="1"/>
    <col min="11048" max="11048" width="8.83203125" style="38"/>
    <col min="11049" max="11049" width="18.33203125" style="38" bestFit="1" customWidth="1"/>
    <col min="11050" max="11264" width="8.83203125" style="38"/>
    <col min="11265" max="11265" width="2.5" style="38" customWidth="1"/>
    <col min="11266" max="11266" width="53.33203125" style="38" customWidth="1"/>
    <col min="11267" max="11267" width="8.5" style="38" customWidth="1"/>
    <col min="11268" max="11269" width="7.6640625" style="38" customWidth="1"/>
    <col min="11270" max="11270" width="18.6640625" style="38" customWidth="1"/>
    <col min="11271" max="11271" width="13.33203125" style="38" customWidth="1"/>
    <col min="11272" max="11272" width="15" style="38" customWidth="1"/>
    <col min="11273" max="11291" width="14.6640625" style="38" customWidth="1"/>
    <col min="11292" max="11292" width="16.6640625" style="38" customWidth="1"/>
    <col min="11293" max="11293" width="17.6640625" style="38" customWidth="1"/>
    <col min="11294" max="11297" width="8.83203125" style="38"/>
    <col min="11298" max="11298" width="18" style="38" bestFit="1" customWidth="1"/>
    <col min="11299" max="11299" width="18.33203125" style="38" bestFit="1" customWidth="1"/>
    <col min="11300" max="11300" width="7.6640625" style="38" bestFit="1" customWidth="1"/>
    <col min="11301" max="11301" width="18.33203125" style="38" bestFit="1" customWidth="1"/>
    <col min="11302" max="11302" width="7.6640625" style="38" bestFit="1" customWidth="1"/>
    <col min="11303" max="11303" width="18.33203125" style="38" bestFit="1" customWidth="1"/>
    <col min="11304" max="11304" width="8.83203125" style="38"/>
    <col min="11305" max="11305" width="18.33203125" style="38" bestFit="1" customWidth="1"/>
    <col min="11306" max="11520" width="8.83203125" style="38"/>
    <col min="11521" max="11521" width="2.5" style="38" customWidth="1"/>
    <col min="11522" max="11522" width="53.33203125" style="38" customWidth="1"/>
    <col min="11523" max="11523" width="8.5" style="38" customWidth="1"/>
    <col min="11524" max="11525" width="7.6640625" style="38" customWidth="1"/>
    <col min="11526" max="11526" width="18.6640625" style="38" customWidth="1"/>
    <col min="11527" max="11527" width="13.33203125" style="38" customWidth="1"/>
    <col min="11528" max="11528" width="15" style="38" customWidth="1"/>
    <col min="11529" max="11547" width="14.6640625" style="38" customWidth="1"/>
    <col min="11548" max="11548" width="16.6640625" style="38" customWidth="1"/>
    <col min="11549" max="11549" width="17.6640625" style="38" customWidth="1"/>
    <col min="11550" max="11553" width="8.83203125" style="38"/>
    <col min="11554" max="11554" width="18" style="38" bestFit="1" customWidth="1"/>
    <col min="11555" max="11555" width="18.33203125" style="38" bestFit="1" customWidth="1"/>
    <col min="11556" max="11556" width="7.6640625" style="38" bestFit="1" customWidth="1"/>
    <col min="11557" max="11557" width="18.33203125" style="38" bestFit="1" customWidth="1"/>
    <col min="11558" max="11558" width="7.6640625" style="38" bestFit="1" customWidth="1"/>
    <col min="11559" max="11559" width="18.33203125" style="38" bestFit="1" customWidth="1"/>
    <col min="11560" max="11560" width="8.83203125" style="38"/>
    <col min="11561" max="11561" width="18.33203125" style="38" bestFit="1" customWidth="1"/>
    <col min="11562" max="11776" width="8.83203125" style="38"/>
    <col min="11777" max="11777" width="2.5" style="38" customWidth="1"/>
    <col min="11778" max="11778" width="53.33203125" style="38" customWidth="1"/>
    <col min="11779" max="11779" width="8.5" style="38" customWidth="1"/>
    <col min="11780" max="11781" width="7.6640625" style="38" customWidth="1"/>
    <col min="11782" max="11782" width="18.6640625" style="38" customWidth="1"/>
    <col min="11783" max="11783" width="13.33203125" style="38" customWidth="1"/>
    <col min="11784" max="11784" width="15" style="38" customWidth="1"/>
    <col min="11785" max="11803" width="14.6640625" style="38" customWidth="1"/>
    <col min="11804" max="11804" width="16.6640625" style="38" customWidth="1"/>
    <col min="11805" max="11805" width="17.6640625" style="38" customWidth="1"/>
    <col min="11806" max="11809" width="8.83203125" style="38"/>
    <col min="11810" max="11810" width="18" style="38" bestFit="1" customWidth="1"/>
    <col min="11811" max="11811" width="18.33203125" style="38" bestFit="1" customWidth="1"/>
    <col min="11812" max="11812" width="7.6640625" style="38" bestFit="1" customWidth="1"/>
    <col min="11813" max="11813" width="18.33203125" style="38" bestFit="1" customWidth="1"/>
    <col min="11814" max="11814" width="7.6640625" style="38" bestFit="1" customWidth="1"/>
    <col min="11815" max="11815" width="18.33203125" style="38" bestFit="1" customWidth="1"/>
    <col min="11816" max="11816" width="8.83203125" style="38"/>
    <col min="11817" max="11817" width="18.33203125" style="38" bestFit="1" customWidth="1"/>
    <col min="11818" max="12032" width="8.83203125" style="38"/>
    <col min="12033" max="12033" width="2.5" style="38" customWidth="1"/>
    <col min="12034" max="12034" width="53.33203125" style="38" customWidth="1"/>
    <col min="12035" max="12035" width="8.5" style="38" customWidth="1"/>
    <col min="12036" max="12037" width="7.6640625" style="38" customWidth="1"/>
    <col min="12038" max="12038" width="18.6640625" style="38" customWidth="1"/>
    <col min="12039" max="12039" width="13.33203125" style="38" customWidth="1"/>
    <col min="12040" max="12040" width="15" style="38" customWidth="1"/>
    <col min="12041" max="12059" width="14.6640625" style="38" customWidth="1"/>
    <col min="12060" max="12060" width="16.6640625" style="38" customWidth="1"/>
    <col min="12061" max="12061" width="17.6640625" style="38" customWidth="1"/>
    <col min="12062" max="12065" width="8.83203125" style="38"/>
    <col min="12066" max="12066" width="18" style="38" bestFit="1" customWidth="1"/>
    <col min="12067" max="12067" width="18.33203125" style="38" bestFit="1" customWidth="1"/>
    <col min="12068" max="12068" width="7.6640625" style="38" bestFit="1" customWidth="1"/>
    <col min="12069" max="12069" width="18.33203125" style="38" bestFit="1" customWidth="1"/>
    <col min="12070" max="12070" width="7.6640625" style="38" bestFit="1" customWidth="1"/>
    <col min="12071" max="12071" width="18.33203125" style="38" bestFit="1" customWidth="1"/>
    <col min="12072" max="12072" width="8.83203125" style="38"/>
    <col min="12073" max="12073" width="18.33203125" style="38" bestFit="1" customWidth="1"/>
    <col min="12074" max="12288" width="8.83203125" style="38"/>
    <col min="12289" max="12289" width="2.5" style="38" customWidth="1"/>
    <col min="12290" max="12290" width="53.33203125" style="38" customWidth="1"/>
    <col min="12291" max="12291" width="8.5" style="38" customWidth="1"/>
    <col min="12292" max="12293" width="7.6640625" style="38" customWidth="1"/>
    <col min="12294" max="12294" width="18.6640625" style="38" customWidth="1"/>
    <col min="12295" max="12295" width="13.33203125" style="38" customWidth="1"/>
    <col min="12296" max="12296" width="15" style="38" customWidth="1"/>
    <col min="12297" max="12315" width="14.6640625" style="38" customWidth="1"/>
    <col min="12316" max="12316" width="16.6640625" style="38" customWidth="1"/>
    <col min="12317" max="12317" width="17.6640625" style="38" customWidth="1"/>
    <col min="12318" max="12321" width="8.83203125" style="38"/>
    <col min="12322" max="12322" width="18" style="38" bestFit="1" customWidth="1"/>
    <col min="12323" max="12323" width="18.33203125" style="38" bestFit="1" customWidth="1"/>
    <col min="12324" max="12324" width="7.6640625" style="38" bestFit="1" customWidth="1"/>
    <col min="12325" max="12325" width="18.33203125" style="38" bestFit="1" customWidth="1"/>
    <col min="12326" max="12326" width="7.6640625" style="38" bestFit="1" customWidth="1"/>
    <col min="12327" max="12327" width="18.33203125" style="38" bestFit="1" customWidth="1"/>
    <col min="12328" max="12328" width="8.83203125" style="38"/>
    <col min="12329" max="12329" width="18.33203125" style="38" bestFit="1" customWidth="1"/>
    <col min="12330" max="12544" width="8.83203125" style="38"/>
    <col min="12545" max="12545" width="2.5" style="38" customWidth="1"/>
    <col min="12546" max="12546" width="53.33203125" style="38" customWidth="1"/>
    <col min="12547" max="12547" width="8.5" style="38" customWidth="1"/>
    <col min="12548" max="12549" width="7.6640625" style="38" customWidth="1"/>
    <col min="12550" max="12550" width="18.6640625" style="38" customWidth="1"/>
    <col min="12551" max="12551" width="13.33203125" style="38" customWidth="1"/>
    <col min="12552" max="12552" width="15" style="38" customWidth="1"/>
    <col min="12553" max="12571" width="14.6640625" style="38" customWidth="1"/>
    <col min="12572" max="12572" width="16.6640625" style="38" customWidth="1"/>
    <col min="12573" max="12573" width="17.6640625" style="38" customWidth="1"/>
    <col min="12574" max="12577" width="8.83203125" style="38"/>
    <col min="12578" max="12578" width="18" style="38" bestFit="1" customWidth="1"/>
    <col min="12579" max="12579" width="18.33203125" style="38" bestFit="1" customWidth="1"/>
    <col min="12580" max="12580" width="7.6640625" style="38" bestFit="1" customWidth="1"/>
    <col min="12581" max="12581" width="18.33203125" style="38" bestFit="1" customWidth="1"/>
    <col min="12582" max="12582" width="7.6640625" style="38" bestFit="1" customWidth="1"/>
    <col min="12583" max="12583" width="18.33203125" style="38" bestFit="1" customWidth="1"/>
    <col min="12584" max="12584" width="8.83203125" style="38"/>
    <col min="12585" max="12585" width="18.33203125" style="38" bestFit="1" customWidth="1"/>
    <col min="12586" max="12800" width="8.83203125" style="38"/>
    <col min="12801" max="12801" width="2.5" style="38" customWidth="1"/>
    <col min="12802" max="12802" width="53.33203125" style="38" customWidth="1"/>
    <col min="12803" max="12803" width="8.5" style="38" customWidth="1"/>
    <col min="12804" max="12805" width="7.6640625" style="38" customWidth="1"/>
    <col min="12806" max="12806" width="18.6640625" style="38" customWidth="1"/>
    <col min="12807" max="12807" width="13.33203125" style="38" customWidth="1"/>
    <col min="12808" max="12808" width="15" style="38" customWidth="1"/>
    <col min="12809" max="12827" width="14.6640625" style="38" customWidth="1"/>
    <col min="12828" max="12828" width="16.6640625" style="38" customWidth="1"/>
    <col min="12829" max="12829" width="17.6640625" style="38" customWidth="1"/>
    <col min="12830" max="12833" width="8.83203125" style="38"/>
    <col min="12834" max="12834" width="18" style="38" bestFit="1" customWidth="1"/>
    <col min="12835" max="12835" width="18.33203125" style="38" bestFit="1" customWidth="1"/>
    <col min="12836" max="12836" width="7.6640625" style="38" bestFit="1" customWidth="1"/>
    <col min="12837" max="12837" width="18.33203125" style="38" bestFit="1" customWidth="1"/>
    <col min="12838" max="12838" width="7.6640625" style="38" bestFit="1" customWidth="1"/>
    <col min="12839" max="12839" width="18.33203125" style="38" bestFit="1" customWidth="1"/>
    <col min="12840" max="12840" width="8.83203125" style="38"/>
    <col min="12841" max="12841" width="18.33203125" style="38" bestFit="1" customWidth="1"/>
    <col min="12842" max="13056" width="8.83203125" style="38"/>
    <col min="13057" max="13057" width="2.5" style="38" customWidth="1"/>
    <col min="13058" max="13058" width="53.33203125" style="38" customWidth="1"/>
    <col min="13059" max="13059" width="8.5" style="38" customWidth="1"/>
    <col min="13060" max="13061" width="7.6640625" style="38" customWidth="1"/>
    <col min="13062" max="13062" width="18.6640625" style="38" customWidth="1"/>
    <col min="13063" max="13063" width="13.33203125" style="38" customWidth="1"/>
    <col min="13064" max="13064" width="15" style="38" customWidth="1"/>
    <col min="13065" max="13083" width="14.6640625" style="38" customWidth="1"/>
    <col min="13084" max="13084" width="16.6640625" style="38" customWidth="1"/>
    <col min="13085" max="13085" width="17.6640625" style="38" customWidth="1"/>
    <col min="13086" max="13089" width="8.83203125" style="38"/>
    <col min="13090" max="13090" width="18" style="38" bestFit="1" customWidth="1"/>
    <col min="13091" max="13091" width="18.33203125" style="38" bestFit="1" customWidth="1"/>
    <col min="13092" max="13092" width="7.6640625" style="38" bestFit="1" customWidth="1"/>
    <col min="13093" max="13093" width="18.33203125" style="38" bestFit="1" customWidth="1"/>
    <col min="13094" max="13094" width="7.6640625" style="38" bestFit="1" customWidth="1"/>
    <col min="13095" max="13095" width="18.33203125" style="38" bestFit="1" customWidth="1"/>
    <col min="13096" max="13096" width="8.83203125" style="38"/>
    <col min="13097" max="13097" width="18.33203125" style="38" bestFit="1" customWidth="1"/>
    <col min="13098" max="13312" width="8.83203125" style="38"/>
    <col min="13313" max="13313" width="2.5" style="38" customWidth="1"/>
    <col min="13314" max="13314" width="53.33203125" style="38" customWidth="1"/>
    <col min="13315" max="13315" width="8.5" style="38" customWidth="1"/>
    <col min="13316" max="13317" width="7.6640625" style="38" customWidth="1"/>
    <col min="13318" max="13318" width="18.6640625" style="38" customWidth="1"/>
    <col min="13319" max="13319" width="13.33203125" style="38" customWidth="1"/>
    <col min="13320" max="13320" width="15" style="38" customWidth="1"/>
    <col min="13321" max="13339" width="14.6640625" style="38" customWidth="1"/>
    <col min="13340" max="13340" width="16.6640625" style="38" customWidth="1"/>
    <col min="13341" max="13341" width="17.6640625" style="38" customWidth="1"/>
    <col min="13342" max="13345" width="8.83203125" style="38"/>
    <col min="13346" max="13346" width="18" style="38" bestFit="1" customWidth="1"/>
    <col min="13347" max="13347" width="18.33203125" style="38" bestFit="1" customWidth="1"/>
    <col min="13348" max="13348" width="7.6640625" style="38" bestFit="1" customWidth="1"/>
    <col min="13349" max="13349" width="18.33203125" style="38" bestFit="1" customWidth="1"/>
    <col min="13350" max="13350" width="7.6640625" style="38" bestFit="1" customWidth="1"/>
    <col min="13351" max="13351" width="18.33203125" style="38" bestFit="1" customWidth="1"/>
    <col min="13352" max="13352" width="8.83203125" style="38"/>
    <col min="13353" max="13353" width="18.33203125" style="38" bestFit="1" customWidth="1"/>
    <col min="13354" max="13568" width="8.83203125" style="38"/>
    <col min="13569" max="13569" width="2.5" style="38" customWidth="1"/>
    <col min="13570" max="13570" width="53.33203125" style="38" customWidth="1"/>
    <col min="13571" max="13571" width="8.5" style="38" customWidth="1"/>
    <col min="13572" max="13573" width="7.6640625" style="38" customWidth="1"/>
    <col min="13574" max="13574" width="18.6640625" style="38" customWidth="1"/>
    <col min="13575" max="13575" width="13.33203125" style="38" customWidth="1"/>
    <col min="13576" max="13576" width="15" style="38" customWidth="1"/>
    <col min="13577" max="13595" width="14.6640625" style="38" customWidth="1"/>
    <col min="13596" max="13596" width="16.6640625" style="38" customWidth="1"/>
    <col min="13597" max="13597" width="17.6640625" style="38" customWidth="1"/>
    <col min="13598" max="13601" width="8.83203125" style="38"/>
    <col min="13602" max="13602" width="18" style="38" bestFit="1" customWidth="1"/>
    <col min="13603" max="13603" width="18.33203125" style="38" bestFit="1" customWidth="1"/>
    <col min="13604" max="13604" width="7.6640625" style="38" bestFit="1" customWidth="1"/>
    <col min="13605" max="13605" width="18.33203125" style="38" bestFit="1" customWidth="1"/>
    <col min="13606" max="13606" width="7.6640625" style="38" bestFit="1" customWidth="1"/>
    <col min="13607" max="13607" width="18.33203125" style="38" bestFit="1" customWidth="1"/>
    <col min="13608" max="13608" width="8.83203125" style="38"/>
    <col min="13609" max="13609" width="18.33203125" style="38" bestFit="1" customWidth="1"/>
    <col min="13610" max="13824" width="8.83203125" style="38"/>
    <col min="13825" max="13825" width="2.5" style="38" customWidth="1"/>
    <col min="13826" max="13826" width="53.33203125" style="38" customWidth="1"/>
    <col min="13827" max="13827" width="8.5" style="38" customWidth="1"/>
    <col min="13828" max="13829" width="7.6640625" style="38" customWidth="1"/>
    <col min="13830" max="13830" width="18.6640625" style="38" customWidth="1"/>
    <col min="13831" max="13831" width="13.33203125" style="38" customWidth="1"/>
    <col min="13832" max="13832" width="15" style="38" customWidth="1"/>
    <col min="13833" max="13851" width="14.6640625" style="38" customWidth="1"/>
    <col min="13852" max="13852" width="16.6640625" style="38" customWidth="1"/>
    <col min="13853" max="13853" width="17.6640625" style="38" customWidth="1"/>
    <col min="13854" max="13857" width="8.83203125" style="38"/>
    <col min="13858" max="13858" width="18" style="38" bestFit="1" customWidth="1"/>
    <col min="13859" max="13859" width="18.33203125" style="38" bestFit="1" customWidth="1"/>
    <col min="13860" max="13860" width="7.6640625" style="38" bestFit="1" customWidth="1"/>
    <col min="13861" max="13861" width="18.33203125" style="38" bestFit="1" customWidth="1"/>
    <col min="13862" max="13862" width="7.6640625" style="38" bestFit="1" customWidth="1"/>
    <col min="13863" max="13863" width="18.33203125" style="38" bestFit="1" customWidth="1"/>
    <col min="13864" max="13864" width="8.83203125" style="38"/>
    <col min="13865" max="13865" width="18.33203125" style="38" bestFit="1" customWidth="1"/>
    <col min="13866" max="14080" width="8.83203125" style="38"/>
    <col min="14081" max="14081" width="2.5" style="38" customWidth="1"/>
    <col min="14082" max="14082" width="53.33203125" style="38" customWidth="1"/>
    <col min="14083" max="14083" width="8.5" style="38" customWidth="1"/>
    <col min="14084" max="14085" width="7.6640625" style="38" customWidth="1"/>
    <col min="14086" max="14086" width="18.6640625" style="38" customWidth="1"/>
    <col min="14087" max="14087" width="13.33203125" style="38" customWidth="1"/>
    <col min="14088" max="14088" width="15" style="38" customWidth="1"/>
    <col min="14089" max="14107" width="14.6640625" style="38" customWidth="1"/>
    <col min="14108" max="14108" width="16.6640625" style="38" customWidth="1"/>
    <col min="14109" max="14109" width="17.6640625" style="38" customWidth="1"/>
    <col min="14110" max="14113" width="8.83203125" style="38"/>
    <col min="14114" max="14114" width="18" style="38" bestFit="1" customWidth="1"/>
    <col min="14115" max="14115" width="18.33203125" style="38" bestFit="1" customWidth="1"/>
    <col min="14116" max="14116" width="7.6640625" style="38" bestFit="1" customWidth="1"/>
    <col min="14117" max="14117" width="18.33203125" style="38" bestFit="1" customWidth="1"/>
    <col min="14118" max="14118" width="7.6640625" style="38" bestFit="1" customWidth="1"/>
    <col min="14119" max="14119" width="18.33203125" style="38" bestFit="1" customWidth="1"/>
    <col min="14120" max="14120" width="8.83203125" style="38"/>
    <col min="14121" max="14121" width="18.33203125" style="38" bestFit="1" customWidth="1"/>
    <col min="14122" max="14336" width="8.83203125" style="38"/>
    <col min="14337" max="14337" width="2.5" style="38" customWidth="1"/>
    <col min="14338" max="14338" width="53.33203125" style="38" customWidth="1"/>
    <col min="14339" max="14339" width="8.5" style="38" customWidth="1"/>
    <col min="14340" max="14341" width="7.6640625" style="38" customWidth="1"/>
    <col min="14342" max="14342" width="18.6640625" style="38" customWidth="1"/>
    <col min="14343" max="14343" width="13.33203125" style="38" customWidth="1"/>
    <col min="14344" max="14344" width="15" style="38" customWidth="1"/>
    <col min="14345" max="14363" width="14.6640625" style="38" customWidth="1"/>
    <col min="14364" max="14364" width="16.6640625" style="38" customWidth="1"/>
    <col min="14365" max="14365" width="17.6640625" style="38" customWidth="1"/>
    <col min="14366" max="14369" width="8.83203125" style="38"/>
    <col min="14370" max="14370" width="18" style="38" bestFit="1" customWidth="1"/>
    <col min="14371" max="14371" width="18.33203125" style="38" bestFit="1" customWidth="1"/>
    <col min="14372" max="14372" width="7.6640625" style="38" bestFit="1" customWidth="1"/>
    <col min="14373" max="14373" width="18.33203125" style="38" bestFit="1" customWidth="1"/>
    <col min="14374" max="14374" width="7.6640625" style="38" bestFit="1" customWidth="1"/>
    <col min="14375" max="14375" width="18.33203125" style="38" bestFit="1" customWidth="1"/>
    <col min="14376" max="14376" width="8.83203125" style="38"/>
    <col min="14377" max="14377" width="18.33203125" style="38" bestFit="1" customWidth="1"/>
    <col min="14378" max="14592" width="8.83203125" style="38"/>
    <col min="14593" max="14593" width="2.5" style="38" customWidth="1"/>
    <col min="14594" max="14594" width="53.33203125" style="38" customWidth="1"/>
    <col min="14595" max="14595" width="8.5" style="38" customWidth="1"/>
    <col min="14596" max="14597" width="7.6640625" style="38" customWidth="1"/>
    <col min="14598" max="14598" width="18.6640625" style="38" customWidth="1"/>
    <col min="14599" max="14599" width="13.33203125" style="38" customWidth="1"/>
    <col min="14600" max="14600" width="15" style="38" customWidth="1"/>
    <col min="14601" max="14619" width="14.6640625" style="38" customWidth="1"/>
    <col min="14620" max="14620" width="16.6640625" style="38" customWidth="1"/>
    <col min="14621" max="14621" width="17.6640625" style="38" customWidth="1"/>
    <col min="14622" max="14625" width="8.83203125" style="38"/>
    <col min="14626" max="14626" width="18" style="38" bestFit="1" customWidth="1"/>
    <col min="14627" max="14627" width="18.33203125" style="38" bestFit="1" customWidth="1"/>
    <col min="14628" max="14628" width="7.6640625" style="38" bestFit="1" customWidth="1"/>
    <col min="14629" max="14629" width="18.33203125" style="38" bestFit="1" customWidth="1"/>
    <col min="14630" max="14630" width="7.6640625" style="38" bestFit="1" customWidth="1"/>
    <col min="14631" max="14631" width="18.33203125" style="38" bestFit="1" customWidth="1"/>
    <col min="14632" max="14632" width="8.83203125" style="38"/>
    <col min="14633" max="14633" width="18.33203125" style="38" bestFit="1" customWidth="1"/>
    <col min="14634" max="14848" width="8.83203125" style="38"/>
    <col min="14849" max="14849" width="2.5" style="38" customWidth="1"/>
    <col min="14850" max="14850" width="53.33203125" style="38" customWidth="1"/>
    <col min="14851" max="14851" width="8.5" style="38" customWidth="1"/>
    <col min="14852" max="14853" width="7.6640625" style="38" customWidth="1"/>
    <col min="14854" max="14854" width="18.6640625" style="38" customWidth="1"/>
    <col min="14855" max="14855" width="13.33203125" style="38" customWidth="1"/>
    <col min="14856" max="14856" width="15" style="38" customWidth="1"/>
    <col min="14857" max="14875" width="14.6640625" style="38" customWidth="1"/>
    <col min="14876" max="14876" width="16.6640625" style="38" customWidth="1"/>
    <col min="14877" max="14877" width="17.6640625" style="38" customWidth="1"/>
    <col min="14878" max="14881" width="8.83203125" style="38"/>
    <col min="14882" max="14882" width="18" style="38" bestFit="1" customWidth="1"/>
    <col min="14883" max="14883" width="18.33203125" style="38" bestFit="1" customWidth="1"/>
    <col min="14884" max="14884" width="7.6640625" style="38" bestFit="1" customWidth="1"/>
    <col min="14885" max="14885" width="18.33203125" style="38" bestFit="1" customWidth="1"/>
    <col min="14886" max="14886" width="7.6640625" style="38" bestFit="1" customWidth="1"/>
    <col min="14887" max="14887" width="18.33203125" style="38" bestFit="1" customWidth="1"/>
    <col min="14888" max="14888" width="8.83203125" style="38"/>
    <col min="14889" max="14889" width="18.33203125" style="38" bestFit="1" customWidth="1"/>
    <col min="14890" max="15104" width="8.83203125" style="38"/>
    <col min="15105" max="15105" width="2.5" style="38" customWidth="1"/>
    <col min="15106" max="15106" width="53.33203125" style="38" customWidth="1"/>
    <col min="15107" max="15107" width="8.5" style="38" customWidth="1"/>
    <col min="15108" max="15109" width="7.6640625" style="38" customWidth="1"/>
    <col min="15110" max="15110" width="18.6640625" style="38" customWidth="1"/>
    <col min="15111" max="15111" width="13.33203125" style="38" customWidth="1"/>
    <col min="15112" max="15112" width="15" style="38" customWidth="1"/>
    <col min="15113" max="15131" width="14.6640625" style="38" customWidth="1"/>
    <col min="15132" max="15132" width="16.6640625" style="38" customWidth="1"/>
    <col min="15133" max="15133" width="17.6640625" style="38" customWidth="1"/>
    <col min="15134" max="15137" width="8.83203125" style="38"/>
    <col min="15138" max="15138" width="18" style="38" bestFit="1" customWidth="1"/>
    <col min="15139" max="15139" width="18.33203125" style="38" bestFit="1" customWidth="1"/>
    <col min="15140" max="15140" width="7.6640625" style="38" bestFit="1" customWidth="1"/>
    <col min="15141" max="15141" width="18.33203125" style="38" bestFit="1" customWidth="1"/>
    <col min="15142" max="15142" width="7.6640625" style="38" bestFit="1" customWidth="1"/>
    <col min="15143" max="15143" width="18.33203125" style="38" bestFit="1" customWidth="1"/>
    <col min="15144" max="15144" width="8.83203125" style="38"/>
    <col min="15145" max="15145" width="18.33203125" style="38" bestFit="1" customWidth="1"/>
    <col min="15146" max="15360" width="8.83203125" style="38"/>
    <col min="15361" max="15361" width="2.5" style="38" customWidth="1"/>
    <col min="15362" max="15362" width="53.33203125" style="38" customWidth="1"/>
    <col min="15363" max="15363" width="8.5" style="38" customWidth="1"/>
    <col min="15364" max="15365" width="7.6640625" style="38" customWidth="1"/>
    <col min="15366" max="15366" width="18.6640625" style="38" customWidth="1"/>
    <col min="15367" max="15367" width="13.33203125" style="38" customWidth="1"/>
    <col min="15368" max="15368" width="15" style="38" customWidth="1"/>
    <col min="15369" max="15387" width="14.6640625" style="38" customWidth="1"/>
    <col min="15388" max="15388" width="16.6640625" style="38" customWidth="1"/>
    <col min="15389" max="15389" width="17.6640625" style="38" customWidth="1"/>
    <col min="15390" max="15393" width="8.83203125" style="38"/>
    <col min="15394" max="15394" width="18" style="38" bestFit="1" customWidth="1"/>
    <col min="15395" max="15395" width="18.33203125" style="38" bestFit="1" customWidth="1"/>
    <col min="15396" max="15396" width="7.6640625" style="38" bestFit="1" customWidth="1"/>
    <col min="15397" max="15397" width="18.33203125" style="38" bestFit="1" customWidth="1"/>
    <col min="15398" max="15398" width="7.6640625" style="38" bestFit="1" customWidth="1"/>
    <col min="15399" max="15399" width="18.33203125" style="38" bestFit="1" customWidth="1"/>
    <col min="15400" max="15400" width="8.83203125" style="38"/>
    <col min="15401" max="15401" width="18.33203125" style="38" bestFit="1" customWidth="1"/>
    <col min="15402" max="15616" width="8.83203125" style="38"/>
    <col min="15617" max="15617" width="2.5" style="38" customWidth="1"/>
    <col min="15618" max="15618" width="53.33203125" style="38" customWidth="1"/>
    <col min="15619" max="15619" width="8.5" style="38" customWidth="1"/>
    <col min="15620" max="15621" width="7.6640625" style="38" customWidth="1"/>
    <col min="15622" max="15622" width="18.6640625" style="38" customWidth="1"/>
    <col min="15623" max="15623" width="13.33203125" style="38" customWidth="1"/>
    <col min="15624" max="15624" width="15" style="38" customWidth="1"/>
    <col min="15625" max="15643" width="14.6640625" style="38" customWidth="1"/>
    <col min="15644" max="15644" width="16.6640625" style="38" customWidth="1"/>
    <col min="15645" max="15645" width="17.6640625" style="38" customWidth="1"/>
    <col min="15646" max="15649" width="8.83203125" style="38"/>
    <col min="15650" max="15650" width="18" style="38" bestFit="1" customWidth="1"/>
    <col min="15651" max="15651" width="18.33203125" style="38" bestFit="1" customWidth="1"/>
    <col min="15652" max="15652" width="7.6640625" style="38" bestFit="1" customWidth="1"/>
    <col min="15653" max="15653" width="18.33203125" style="38" bestFit="1" customWidth="1"/>
    <col min="15654" max="15654" width="7.6640625" style="38" bestFit="1" customWidth="1"/>
    <col min="15655" max="15655" width="18.33203125" style="38" bestFit="1" customWidth="1"/>
    <col min="15656" max="15656" width="8.83203125" style="38"/>
    <col min="15657" max="15657" width="18.33203125" style="38" bestFit="1" customWidth="1"/>
    <col min="15658" max="15872" width="8.83203125" style="38"/>
    <col min="15873" max="15873" width="2.5" style="38" customWidth="1"/>
    <col min="15874" max="15874" width="53.33203125" style="38" customWidth="1"/>
    <col min="15875" max="15875" width="8.5" style="38" customWidth="1"/>
    <col min="15876" max="15877" width="7.6640625" style="38" customWidth="1"/>
    <col min="15878" max="15878" width="18.6640625" style="38" customWidth="1"/>
    <col min="15879" max="15879" width="13.33203125" style="38" customWidth="1"/>
    <col min="15880" max="15880" width="15" style="38" customWidth="1"/>
    <col min="15881" max="15899" width="14.6640625" style="38" customWidth="1"/>
    <col min="15900" max="15900" width="16.6640625" style="38" customWidth="1"/>
    <col min="15901" max="15901" width="17.6640625" style="38" customWidth="1"/>
    <col min="15902" max="15905" width="8.83203125" style="38"/>
    <col min="15906" max="15906" width="18" style="38" bestFit="1" customWidth="1"/>
    <col min="15907" max="15907" width="18.33203125" style="38" bestFit="1" customWidth="1"/>
    <col min="15908" max="15908" width="7.6640625" style="38" bestFit="1" customWidth="1"/>
    <col min="15909" max="15909" width="18.33203125" style="38" bestFit="1" customWidth="1"/>
    <col min="15910" max="15910" width="7.6640625" style="38" bestFit="1" customWidth="1"/>
    <col min="15911" max="15911" width="18.33203125" style="38" bestFit="1" customWidth="1"/>
    <col min="15912" max="15912" width="8.83203125" style="38"/>
    <col min="15913" max="15913" width="18.33203125" style="38" bestFit="1" customWidth="1"/>
    <col min="15914" max="16128" width="8.83203125" style="38"/>
    <col min="16129" max="16129" width="2.5" style="38" customWidth="1"/>
    <col min="16130" max="16130" width="53.33203125" style="38" customWidth="1"/>
    <col min="16131" max="16131" width="8.5" style="38" customWidth="1"/>
    <col min="16132" max="16133" width="7.6640625" style="38" customWidth="1"/>
    <col min="16134" max="16134" width="18.6640625" style="38" customWidth="1"/>
    <col min="16135" max="16135" width="13.33203125" style="38" customWidth="1"/>
    <col min="16136" max="16136" width="15" style="38" customWidth="1"/>
    <col min="16137" max="16155" width="14.6640625" style="38" customWidth="1"/>
    <col min="16156" max="16156" width="16.6640625" style="38" customWidth="1"/>
    <col min="16157" max="16157" width="17.6640625" style="38" customWidth="1"/>
    <col min="16158" max="16161" width="8.83203125" style="38"/>
    <col min="16162" max="16162" width="18" style="38" bestFit="1" customWidth="1"/>
    <col min="16163" max="16163" width="18.33203125" style="38" bestFit="1" customWidth="1"/>
    <col min="16164" max="16164" width="7.6640625" style="38" bestFit="1" customWidth="1"/>
    <col min="16165" max="16165" width="18.33203125" style="38" bestFit="1" customWidth="1"/>
    <col min="16166" max="16166" width="7.6640625" style="38" bestFit="1" customWidth="1"/>
    <col min="16167" max="16167" width="18.33203125" style="38" bestFit="1" customWidth="1"/>
    <col min="16168" max="16168" width="8.83203125" style="38"/>
    <col min="16169" max="16169" width="18.33203125" style="38" bestFit="1" customWidth="1"/>
    <col min="16170" max="16384" width="8.83203125" style="38"/>
  </cols>
  <sheetData>
    <row r="1" spans="2:31" ht="18">
      <c r="B1" s="33">
        <f>N1UniqueIdentifier</f>
        <v>0</v>
      </c>
      <c r="C1" s="34"/>
      <c r="D1" s="35"/>
      <c r="E1" s="35"/>
      <c r="F1" s="35"/>
      <c r="G1" s="35"/>
      <c r="H1" s="35"/>
      <c r="I1" s="35"/>
      <c r="J1" s="35"/>
      <c r="K1" s="35"/>
      <c r="L1" s="35"/>
      <c r="M1" s="35"/>
      <c r="N1" s="36"/>
      <c r="O1" s="35"/>
      <c r="P1" s="35"/>
      <c r="Q1" s="35"/>
      <c r="R1" s="35"/>
      <c r="S1" s="35"/>
      <c r="T1" s="35"/>
      <c r="U1" s="35"/>
      <c r="V1" s="35"/>
      <c r="W1" s="35"/>
      <c r="X1" s="35"/>
      <c r="Y1" s="35"/>
      <c r="Z1" s="35"/>
      <c r="AA1" s="144"/>
      <c r="AB1" s="43"/>
      <c r="AC1" s="39"/>
      <c r="AD1" s="41"/>
      <c r="AE1" s="41"/>
    </row>
    <row r="2" spans="2:31" ht="19" thickBot="1">
      <c r="B2" s="40"/>
      <c r="C2" s="41"/>
      <c r="D2" s="41"/>
      <c r="E2" s="41"/>
      <c r="F2" s="41"/>
      <c r="G2" s="41"/>
      <c r="H2" s="41"/>
      <c r="I2" s="41"/>
      <c r="J2" s="41"/>
      <c r="K2" s="41"/>
      <c r="L2" s="41"/>
      <c r="M2" s="41"/>
      <c r="N2" s="41"/>
      <c r="O2" s="41"/>
      <c r="P2" s="41"/>
      <c r="Q2" s="41"/>
      <c r="R2" s="41"/>
      <c r="S2" s="41"/>
      <c r="T2" s="41"/>
      <c r="U2" s="41"/>
      <c r="V2" s="41"/>
      <c r="W2" s="41"/>
      <c r="X2" s="41"/>
      <c r="Y2" s="41"/>
      <c r="Z2" s="41"/>
      <c r="AA2" s="42"/>
      <c r="AB2" s="42"/>
      <c r="AC2" s="43"/>
      <c r="AD2" s="41"/>
      <c r="AE2" s="41"/>
    </row>
    <row r="3" spans="2:31" ht="28">
      <c r="B3" s="283" t="s">
        <v>190</v>
      </c>
      <c r="C3" s="91"/>
      <c r="D3" s="91"/>
      <c r="E3" s="91"/>
      <c r="F3" s="284"/>
      <c r="G3" s="41"/>
      <c r="H3" s="41"/>
      <c r="I3" s="37" t="s">
        <v>72</v>
      </c>
      <c r="J3" s="46"/>
      <c r="K3" s="47">
        <f>N1PropertyName</f>
        <v>0</v>
      </c>
      <c r="L3" s="48"/>
      <c r="M3" s="48"/>
      <c r="N3" s="49"/>
      <c r="O3" s="50"/>
      <c r="P3" s="41"/>
      <c r="Q3" s="41"/>
      <c r="R3" s="41"/>
      <c r="S3" s="41"/>
      <c r="T3" s="41"/>
      <c r="U3" s="41"/>
      <c r="V3" s="41"/>
      <c r="W3" s="41"/>
      <c r="X3" s="41"/>
      <c r="Y3" s="41"/>
      <c r="Z3" s="41"/>
      <c r="AA3" s="42"/>
      <c r="AB3" s="42"/>
      <c r="AC3" s="42"/>
      <c r="AD3" s="41"/>
      <c r="AE3" s="41"/>
    </row>
    <row r="4" spans="2:31" ht="31.5" customHeight="1">
      <c r="B4" s="255" t="s">
        <v>192</v>
      </c>
      <c r="C4" s="41"/>
      <c r="D4" s="37" t="s">
        <v>644</v>
      </c>
      <c r="E4" s="41"/>
      <c r="F4" s="285"/>
      <c r="G4" s="41"/>
      <c r="H4" s="41"/>
      <c r="I4" s="37" t="s">
        <v>705</v>
      </c>
      <c r="J4" s="48"/>
      <c r="K4" s="47">
        <f>N1StreetAddress</f>
        <v>0</v>
      </c>
      <c r="L4" s="48"/>
      <c r="M4" s="48"/>
      <c r="N4" s="49"/>
      <c r="O4" s="50"/>
      <c r="P4" s="41"/>
      <c r="Q4" s="41"/>
      <c r="R4" s="41"/>
      <c r="S4" s="41"/>
      <c r="T4" s="41"/>
      <c r="U4" s="41"/>
      <c r="V4" s="41"/>
      <c r="W4" s="41"/>
      <c r="X4" s="41"/>
      <c r="Y4" s="41"/>
      <c r="Z4" s="41"/>
      <c r="AA4" s="37" t="s">
        <v>194</v>
      </c>
      <c r="AB4" s="42"/>
      <c r="AC4" s="51">
        <v>20</v>
      </c>
      <c r="AD4" s="41"/>
      <c r="AE4" s="41"/>
    </row>
    <row r="5" spans="2:31" ht="27" customHeight="1">
      <c r="B5" s="255" t="s">
        <v>195</v>
      </c>
      <c r="C5" s="41"/>
      <c r="D5" s="37" t="s">
        <v>645</v>
      </c>
      <c r="E5" s="41"/>
      <c r="F5" s="286"/>
      <c r="G5" s="45"/>
      <c r="H5" s="45"/>
      <c r="I5" s="45"/>
      <c r="J5" s="48"/>
      <c r="K5" s="47">
        <f>N1City</f>
        <v>0</v>
      </c>
      <c r="L5" s="47">
        <f>N1State</f>
        <v>0</v>
      </c>
      <c r="M5" s="47">
        <f>N1ZipCode</f>
        <v>0</v>
      </c>
      <c r="N5" s="49"/>
      <c r="O5" s="41"/>
      <c r="P5" s="41"/>
      <c r="Q5" s="41"/>
      <c r="R5" s="41"/>
      <c r="S5" s="41"/>
      <c r="T5" s="41"/>
      <c r="U5" s="41"/>
      <c r="V5" s="41"/>
      <c r="W5" s="41"/>
      <c r="X5" s="41"/>
      <c r="Y5" s="41"/>
      <c r="Z5" s="41"/>
      <c r="AA5" s="37" t="s">
        <v>646</v>
      </c>
      <c r="AB5" s="42"/>
      <c r="AC5" s="51">
        <f>2015-N1YearofConstruction</f>
        <v>2015</v>
      </c>
      <c r="AD5" s="41"/>
      <c r="AE5" s="55"/>
    </row>
    <row r="6" spans="2:31" ht="18">
      <c r="B6" s="255" t="s">
        <v>196</v>
      </c>
      <c r="C6" s="41"/>
      <c r="D6" s="37" t="s">
        <v>647</v>
      </c>
      <c r="E6" s="41"/>
      <c r="F6" s="286"/>
      <c r="G6" s="53"/>
      <c r="H6" s="53"/>
      <c r="I6" s="45"/>
      <c r="J6" s="45"/>
      <c r="K6" s="45"/>
      <c r="L6" s="41"/>
      <c r="M6" s="41"/>
      <c r="N6" s="41"/>
      <c r="O6" s="41"/>
      <c r="P6" s="41"/>
      <c r="Q6" s="41"/>
      <c r="R6" s="41"/>
      <c r="S6" s="41"/>
      <c r="T6" s="41"/>
      <c r="U6" s="41"/>
      <c r="V6" s="41"/>
      <c r="W6" s="41"/>
      <c r="X6" s="41"/>
      <c r="Y6" s="41"/>
      <c r="Z6" s="41"/>
      <c r="AA6" s="37" t="s">
        <v>197</v>
      </c>
      <c r="AB6" s="42"/>
      <c r="AC6" s="51">
        <f>N1NoofApartmentBuildings</f>
        <v>0</v>
      </c>
      <c r="AD6" s="41"/>
      <c r="AE6" s="55"/>
    </row>
    <row r="7" spans="2:31" ht="18">
      <c r="B7" s="255"/>
      <c r="C7" s="41"/>
      <c r="D7" s="55"/>
      <c r="E7" s="41"/>
      <c r="F7" s="286"/>
      <c r="G7" s="53"/>
      <c r="H7" s="53"/>
      <c r="I7" s="45"/>
      <c r="J7" s="45"/>
      <c r="K7" s="45"/>
      <c r="L7" s="41"/>
      <c r="M7" s="41"/>
      <c r="N7" s="41"/>
      <c r="O7" s="41"/>
      <c r="P7" s="41"/>
      <c r="Q7" s="41"/>
      <c r="R7" s="41"/>
      <c r="S7" s="41"/>
      <c r="T7" s="41"/>
      <c r="U7" s="41"/>
      <c r="V7" s="41"/>
      <c r="W7" s="41"/>
      <c r="X7" s="41"/>
      <c r="Y7" s="41"/>
      <c r="Z7" s="41"/>
      <c r="AA7" s="37" t="s">
        <v>198</v>
      </c>
      <c r="AB7" s="42"/>
      <c r="AC7" s="51">
        <f>N1NoofLivingUnits</f>
        <v>0</v>
      </c>
      <c r="AD7" s="41"/>
      <c r="AE7" s="55"/>
    </row>
    <row r="8" spans="2:31" ht="19" thickBot="1">
      <c r="B8" s="287" t="s">
        <v>648</v>
      </c>
      <c r="C8" s="288"/>
      <c r="D8" s="288"/>
      <c r="E8" s="288"/>
      <c r="F8" s="289"/>
      <c r="G8" s="45"/>
      <c r="H8" s="45"/>
      <c r="I8" s="45"/>
      <c r="J8" s="45"/>
      <c r="K8" s="45"/>
      <c r="L8" s="41"/>
      <c r="M8" s="41"/>
      <c r="N8" s="41"/>
      <c r="O8" s="41"/>
      <c r="P8" s="41"/>
      <c r="Q8" s="41"/>
      <c r="R8" s="41"/>
      <c r="S8" s="41"/>
      <c r="T8" s="41"/>
      <c r="U8" s="41"/>
      <c r="V8" s="41"/>
      <c r="W8" s="41"/>
      <c r="X8" s="41"/>
      <c r="Y8" s="41"/>
      <c r="Z8" s="41"/>
      <c r="AA8" s="33" t="s">
        <v>199</v>
      </c>
      <c r="AB8" s="42"/>
      <c r="AC8" s="57">
        <f>N1PropertySize</f>
        <v>0</v>
      </c>
      <c r="AD8" s="41"/>
      <c r="AE8" s="55"/>
    </row>
    <row r="9" spans="2:31" ht="18">
      <c r="B9" s="37"/>
      <c r="C9" s="41"/>
      <c r="D9" s="41"/>
      <c r="E9" s="41"/>
      <c r="F9" s="45"/>
      <c r="G9" s="34"/>
      <c r="H9" s="34"/>
      <c r="I9" s="45"/>
      <c r="J9" s="45"/>
      <c r="K9" s="45"/>
      <c r="L9" s="35"/>
      <c r="M9" s="41"/>
      <c r="N9" s="41"/>
      <c r="O9" s="41"/>
      <c r="P9" s="41"/>
      <c r="Q9" s="41"/>
      <c r="R9" s="41"/>
      <c r="S9" s="41"/>
      <c r="T9" s="41"/>
      <c r="U9" s="41"/>
      <c r="V9" s="41"/>
      <c r="W9" s="41"/>
      <c r="X9" s="41"/>
      <c r="Y9" s="41"/>
      <c r="Z9" s="41"/>
      <c r="AA9" s="41"/>
      <c r="AB9" s="41"/>
      <c r="AC9" s="41"/>
    </row>
    <row r="10" spans="2:31" ht="17.25" customHeight="1">
      <c r="B10" s="58"/>
      <c r="C10" s="432" t="s">
        <v>200</v>
      </c>
      <c r="D10" s="433"/>
      <c r="E10" s="433"/>
      <c r="F10" s="433"/>
      <c r="G10" s="433"/>
      <c r="H10" s="433"/>
      <c r="I10" s="433"/>
      <c r="J10" s="433"/>
      <c r="K10" s="433"/>
      <c r="L10" s="433"/>
      <c r="M10" s="433"/>
      <c r="N10" s="433"/>
      <c r="O10" s="433"/>
      <c r="P10" s="433"/>
      <c r="Q10" s="433"/>
      <c r="R10" s="433"/>
      <c r="S10" s="433"/>
      <c r="T10" s="433"/>
      <c r="U10" s="433"/>
      <c r="V10" s="433"/>
      <c r="W10" s="433"/>
      <c r="X10" s="433"/>
      <c r="Y10" s="433"/>
      <c r="Z10" s="433"/>
      <c r="AA10" s="433"/>
      <c r="AB10" s="433"/>
      <c r="AC10" s="269" t="s">
        <v>201</v>
      </c>
    </row>
    <row r="11" spans="2:31" ht="17.25" customHeight="1">
      <c r="B11" s="62" t="s">
        <v>202</v>
      </c>
      <c r="C11" s="103"/>
      <c r="D11" s="103"/>
      <c r="E11" s="103"/>
      <c r="F11" s="103"/>
      <c r="G11" s="103"/>
      <c r="H11" s="103"/>
      <c r="I11" s="103">
        <v>1</v>
      </c>
      <c r="J11" s="103">
        <f t="shared" ref="J11:AB11" si="0">+I11+1</f>
        <v>2</v>
      </c>
      <c r="K11" s="103">
        <f t="shared" si="0"/>
        <v>3</v>
      </c>
      <c r="L11" s="103">
        <f t="shared" si="0"/>
        <v>4</v>
      </c>
      <c r="M11" s="103">
        <f t="shared" si="0"/>
        <v>5</v>
      </c>
      <c r="N11" s="103">
        <f t="shared" si="0"/>
        <v>6</v>
      </c>
      <c r="O11" s="103">
        <f t="shared" si="0"/>
        <v>7</v>
      </c>
      <c r="P11" s="103">
        <f t="shared" si="0"/>
        <v>8</v>
      </c>
      <c r="Q11" s="103">
        <f t="shared" si="0"/>
        <v>9</v>
      </c>
      <c r="R11" s="103">
        <f t="shared" si="0"/>
        <v>10</v>
      </c>
      <c r="S11" s="103">
        <f t="shared" si="0"/>
        <v>11</v>
      </c>
      <c r="T11" s="103">
        <f t="shared" si="0"/>
        <v>12</v>
      </c>
      <c r="U11" s="103">
        <f t="shared" si="0"/>
        <v>13</v>
      </c>
      <c r="V11" s="103">
        <f t="shared" si="0"/>
        <v>14</v>
      </c>
      <c r="W11" s="103">
        <f t="shared" si="0"/>
        <v>15</v>
      </c>
      <c r="X11" s="103">
        <f t="shared" si="0"/>
        <v>16</v>
      </c>
      <c r="Y11" s="103">
        <f t="shared" si="0"/>
        <v>17</v>
      </c>
      <c r="Z11" s="103">
        <f t="shared" si="0"/>
        <v>18</v>
      </c>
      <c r="AA11" s="103">
        <f t="shared" si="0"/>
        <v>19</v>
      </c>
      <c r="AB11" s="103">
        <f t="shared" si="0"/>
        <v>20</v>
      </c>
      <c r="AC11" s="270" t="s">
        <v>203</v>
      </c>
    </row>
    <row r="12" spans="2:31" ht="52.5" customHeight="1">
      <c r="B12" s="63" t="s">
        <v>204</v>
      </c>
      <c r="C12" s="64" t="s">
        <v>205</v>
      </c>
      <c r="D12" s="64" t="s">
        <v>206</v>
      </c>
      <c r="E12" s="145" t="s">
        <v>207</v>
      </c>
      <c r="F12" s="63" t="s">
        <v>208</v>
      </c>
      <c r="G12" s="64" t="s">
        <v>209</v>
      </c>
      <c r="H12" s="64" t="s">
        <v>210</v>
      </c>
      <c r="I12" s="63" t="s">
        <v>211</v>
      </c>
      <c r="J12" s="63" t="s">
        <v>212</v>
      </c>
      <c r="K12" s="63" t="s">
        <v>213</v>
      </c>
      <c r="L12" s="63" t="s">
        <v>214</v>
      </c>
      <c r="M12" s="63" t="s">
        <v>215</v>
      </c>
      <c r="N12" s="63" t="s">
        <v>216</v>
      </c>
      <c r="O12" s="63" t="s">
        <v>217</v>
      </c>
      <c r="P12" s="63" t="s">
        <v>218</v>
      </c>
      <c r="Q12" s="63" t="s">
        <v>219</v>
      </c>
      <c r="R12" s="63" t="s">
        <v>220</v>
      </c>
      <c r="S12" s="63" t="s">
        <v>221</v>
      </c>
      <c r="T12" s="63" t="s">
        <v>222</v>
      </c>
      <c r="U12" s="63" t="s">
        <v>223</v>
      </c>
      <c r="V12" s="63" t="s">
        <v>224</v>
      </c>
      <c r="W12" s="63" t="s">
        <v>225</v>
      </c>
      <c r="X12" s="63" t="s">
        <v>226</v>
      </c>
      <c r="Y12" s="63" t="s">
        <v>227</v>
      </c>
      <c r="Z12" s="63" t="s">
        <v>228</v>
      </c>
      <c r="AA12" s="63" t="s">
        <v>229</v>
      </c>
      <c r="AB12" s="62" t="s">
        <v>230</v>
      </c>
      <c r="AC12" s="271" t="s">
        <v>231</v>
      </c>
    </row>
    <row r="13" spans="2:31" ht="22.5" customHeight="1">
      <c r="B13" s="335" t="s">
        <v>232</v>
      </c>
      <c r="C13" s="66"/>
      <c r="D13" s="146"/>
      <c r="E13" s="66"/>
      <c r="F13" s="147"/>
      <c r="G13" s="68"/>
      <c r="H13" s="68"/>
      <c r="I13" s="69"/>
      <c r="J13" s="69"/>
      <c r="K13" s="69"/>
      <c r="L13" s="69"/>
      <c r="M13" s="69"/>
      <c r="N13" s="69"/>
      <c r="O13" s="69"/>
      <c r="P13" s="69"/>
      <c r="Q13" s="70"/>
      <c r="R13" s="69"/>
      <c r="S13" s="69"/>
      <c r="T13" s="69"/>
      <c r="U13" s="69"/>
      <c r="V13" s="69"/>
      <c r="W13" s="69"/>
      <c r="X13" s="69"/>
      <c r="Y13" s="69"/>
      <c r="Z13" s="69"/>
      <c r="AA13" s="69"/>
      <c r="AB13" s="148"/>
      <c r="AC13" s="272"/>
      <c r="AD13" s="41"/>
      <c r="AE13" s="41"/>
    </row>
    <row r="14" spans="2:31" ht="17">
      <c r="B14" s="149" t="s">
        <v>600</v>
      </c>
      <c r="C14" s="150" t="s">
        <v>649</v>
      </c>
      <c r="D14" s="151"/>
      <c r="E14" s="152">
        <f>C14-D14</f>
        <v>19</v>
      </c>
      <c r="F14" s="153">
        <f>(N1Acres*43560)*0.02</f>
        <v>4356</v>
      </c>
      <c r="G14" s="154">
        <v>4.2</v>
      </c>
      <c r="H14" s="68" t="s">
        <v>235</v>
      </c>
      <c r="I14" s="75" t="str">
        <f>IFERROR(IF(OR($E14=0,I$11=$E14,($E14+$C14)=I$11,($E14+$C14*2)=I$11,($E14+$C14*3)=I$11,($E14+$C14*4)=I$11),$G14*$F14,""),"")</f>
        <v/>
      </c>
      <c r="J14" s="75" t="str">
        <f>IFERROR(IF(OR(J$11=$E14,($E14+$C14)=J$11,($E14+$C14*2)=J$11,($E14+$C14*3)=J$11,($E14+$C14*4)=J$11),$G14*$F14,""),"")</f>
        <v/>
      </c>
      <c r="K14" s="75" t="str">
        <f t="shared" ref="K14:AB23" si="1">IFERROR(IF(OR(K$11=$E14,($E14+$C14)=K$11,($E14+$C14*2)=K$11,($E14+$C14*3)=K$11,($E14+$C14*4)=K$11),$G14*$F14,""),"")</f>
        <v/>
      </c>
      <c r="L14" s="75" t="str">
        <f t="shared" si="1"/>
        <v/>
      </c>
      <c r="M14" s="75" t="str">
        <f t="shared" si="1"/>
        <v/>
      </c>
      <c r="N14" s="75" t="str">
        <f t="shared" si="1"/>
        <v/>
      </c>
      <c r="O14" s="75" t="str">
        <f t="shared" si="1"/>
        <v/>
      </c>
      <c r="P14" s="75" t="str">
        <f t="shared" si="1"/>
        <v/>
      </c>
      <c r="Q14" s="75" t="str">
        <f t="shared" si="1"/>
        <v/>
      </c>
      <c r="R14" s="75" t="str">
        <f t="shared" si="1"/>
        <v/>
      </c>
      <c r="S14" s="75" t="str">
        <f t="shared" si="1"/>
        <v/>
      </c>
      <c r="T14" s="75" t="str">
        <f t="shared" si="1"/>
        <v/>
      </c>
      <c r="U14" s="75" t="str">
        <f t="shared" si="1"/>
        <v/>
      </c>
      <c r="V14" s="75" t="str">
        <f t="shared" si="1"/>
        <v/>
      </c>
      <c r="W14" s="75" t="str">
        <f t="shared" si="1"/>
        <v/>
      </c>
      <c r="X14" s="75" t="str">
        <f t="shared" si="1"/>
        <v/>
      </c>
      <c r="Y14" s="75" t="str">
        <f t="shared" si="1"/>
        <v/>
      </c>
      <c r="Z14" s="75" t="str">
        <f t="shared" si="1"/>
        <v/>
      </c>
      <c r="AA14" s="75">
        <f t="shared" si="1"/>
        <v>18295.2</v>
      </c>
      <c r="AB14" s="155" t="str">
        <f t="shared" si="1"/>
        <v/>
      </c>
      <c r="AC14" s="273">
        <f t="shared" ref="AC14:AC23" si="2">IF(I14&gt;0,SUM(I14:AB14),"")</f>
        <v>18295.2</v>
      </c>
      <c r="AD14" s="41"/>
      <c r="AE14" s="41"/>
    </row>
    <row r="15" spans="2:31" ht="18">
      <c r="B15" s="149" t="s">
        <v>1008</v>
      </c>
      <c r="C15" s="150" t="s">
        <v>244</v>
      </c>
      <c r="D15" s="151"/>
      <c r="E15" s="103">
        <f t="shared" ref="E15:E21" si="3">C15-D15</f>
        <v>25</v>
      </c>
      <c r="F15" s="153">
        <f>N1NumberofTotalSpaces+N1NoofADASpaces</f>
        <v>0</v>
      </c>
      <c r="G15" s="156">
        <f>695+160+130</f>
        <v>985</v>
      </c>
      <c r="H15" s="68" t="s">
        <v>282</v>
      </c>
      <c r="I15" s="75" t="str">
        <f t="shared" ref="I15:I23" si="4">IFERROR(IF(OR($E15=0,I$11=$E15,($E15+$C15)=I$11,($E15+$C15*2)=I$11,($E15+$C15*3)=I$11,($E15+$C15*4)=I$11),$G15*$F15,""),"")</f>
        <v/>
      </c>
      <c r="J15" s="75" t="str">
        <f t="shared" ref="J15:J23" si="5">IFERROR(IF(OR(J$11=$E15,($E15+$C15)=J$11,($E15+$C15*2)=J$11,($E15+$C15*3)=J$11,($E15+$C15*4)=J$11),$G15*$F15,""),"")</f>
        <v/>
      </c>
      <c r="K15" s="75" t="str">
        <f t="shared" si="1"/>
        <v/>
      </c>
      <c r="L15" s="75" t="str">
        <f t="shared" si="1"/>
        <v/>
      </c>
      <c r="M15" s="75" t="str">
        <f t="shared" si="1"/>
        <v/>
      </c>
      <c r="N15" s="75" t="str">
        <f t="shared" si="1"/>
        <v/>
      </c>
      <c r="O15" s="75" t="str">
        <f t="shared" si="1"/>
        <v/>
      </c>
      <c r="P15" s="75" t="str">
        <f t="shared" si="1"/>
        <v/>
      </c>
      <c r="Q15" s="75" t="str">
        <f t="shared" si="1"/>
        <v/>
      </c>
      <c r="R15" s="75" t="str">
        <f t="shared" si="1"/>
        <v/>
      </c>
      <c r="S15" s="75" t="str">
        <f t="shared" si="1"/>
        <v/>
      </c>
      <c r="T15" s="75" t="str">
        <f t="shared" si="1"/>
        <v/>
      </c>
      <c r="U15" s="75" t="str">
        <f t="shared" si="1"/>
        <v/>
      </c>
      <c r="V15" s="75" t="str">
        <f t="shared" si="1"/>
        <v/>
      </c>
      <c r="W15" s="75" t="str">
        <f t="shared" si="1"/>
        <v/>
      </c>
      <c r="X15" s="75" t="str">
        <f t="shared" si="1"/>
        <v/>
      </c>
      <c r="Y15" s="75" t="str">
        <f t="shared" si="1"/>
        <v/>
      </c>
      <c r="Z15" s="75" t="str">
        <f t="shared" si="1"/>
        <v/>
      </c>
      <c r="AA15" s="75" t="str">
        <f t="shared" si="1"/>
        <v/>
      </c>
      <c r="AB15" s="155" t="str">
        <f t="shared" si="1"/>
        <v/>
      </c>
      <c r="AC15" s="273">
        <f t="shared" si="2"/>
        <v>0</v>
      </c>
      <c r="AD15" s="41"/>
      <c r="AE15" s="41"/>
    </row>
    <row r="16" spans="2:31" ht="18">
      <c r="B16" s="149" t="s">
        <v>1009</v>
      </c>
      <c r="C16" s="150" t="s">
        <v>234</v>
      </c>
      <c r="D16" s="151"/>
      <c r="E16" s="103">
        <f t="shared" si="3"/>
        <v>5</v>
      </c>
      <c r="F16" s="153">
        <f>N1NumberofTotalSpaces+N1NoofADASpaces</f>
        <v>0</v>
      </c>
      <c r="G16" s="154">
        <v>19</v>
      </c>
      <c r="H16" s="68" t="s">
        <v>282</v>
      </c>
      <c r="I16" s="75" t="str">
        <f t="shared" si="4"/>
        <v/>
      </c>
      <c r="J16" s="75" t="str">
        <f t="shared" si="5"/>
        <v/>
      </c>
      <c r="K16" s="75" t="str">
        <f t="shared" si="1"/>
        <v/>
      </c>
      <c r="L16" s="75" t="str">
        <f t="shared" si="1"/>
        <v/>
      </c>
      <c r="M16" s="75">
        <f t="shared" si="1"/>
        <v>0</v>
      </c>
      <c r="N16" s="75" t="str">
        <f t="shared" si="1"/>
        <v/>
      </c>
      <c r="O16" s="75" t="str">
        <f t="shared" si="1"/>
        <v/>
      </c>
      <c r="P16" s="75" t="str">
        <f t="shared" si="1"/>
        <v/>
      </c>
      <c r="Q16" s="75" t="str">
        <f t="shared" si="1"/>
        <v/>
      </c>
      <c r="R16" s="75">
        <f t="shared" si="1"/>
        <v>0</v>
      </c>
      <c r="S16" s="75" t="str">
        <f t="shared" si="1"/>
        <v/>
      </c>
      <c r="T16" s="75" t="str">
        <f t="shared" si="1"/>
        <v/>
      </c>
      <c r="U16" s="75" t="str">
        <f t="shared" si="1"/>
        <v/>
      </c>
      <c r="V16" s="75" t="str">
        <f t="shared" si="1"/>
        <v/>
      </c>
      <c r="W16" s="75">
        <f t="shared" si="1"/>
        <v>0</v>
      </c>
      <c r="X16" s="75" t="str">
        <f t="shared" si="1"/>
        <v/>
      </c>
      <c r="Y16" s="75" t="str">
        <f t="shared" si="1"/>
        <v/>
      </c>
      <c r="Z16" s="75" t="str">
        <f t="shared" si="1"/>
        <v/>
      </c>
      <c r="AA16" s="75" t="str">
        <f t="shared" si="1"/>
        <v/>
      </c>
      <c r="AB16" s="155">
        <f t="shared" si="1"/>
        <v>0</v>
      </c>
      <c r="AC16" s="273">
        <f t="shared" si="2"/>
        <v>0</v>
      </c>
      <c r="AD16" s="41"/>
      <c r="AE16" s="41"/>
    </row>
    <row r="17" spans="2:31" ht="17">
      <c r="B17" s="149" t="s">
        <v>605</v>
      </c>
      <c r="C17" s="150" t="s">
        <v>248</v>
      </c>
      <c r="D17" s="151"/>
      <c r="E17" s="103">
        <f t="shared" si="3"/>
        <v>15</v>
      </c>
      <c r="F17" s="153">
        <f>(N1Acres*43560)*0.005</f>
        <v>1089</v>
      </c>
      <c r="G17" s="154">
        <v>18.5</v>
      </c>
      <c r="H17" s="68" t="s">
        <v>650</v>
      </c>
      <c r="I17" s="75" t="str">
        <f t="shared" si="4"/>
        <v/>
      </c>
      <c r="J17" s="75" t="str">
        <f t="shared" si="5"/>
        <v/>
      </c>
      <c r="K17" s="75" t="str">
        <f t="shared" si="1"/>
        <v/>
      </c>
      <c r="L17" s="75" t="str">
        <f t="shared" si="1"/>
        <v/>
      </c>
      <c r="M17" s="75" t="str">
        <f t="shared" si="1"/>
        <v/>
      </c>
      <c r="N17" s="75" t="str">
        <f t="shared" si="1"/>
        <v/>
      </c>
      <c r="O17" s="75" t="str">
        <f t="shared" si="1"/>
        <v/>
      </c>
      <c r="P17" s="75" t="str">
        <f t="shared" si="1"/>
        <v/>
      </c>
      <c r="Q17" s="75" t="str">
        <f t="shared" si="1"/>
        <v/>
      </c>
      <c r="R17" s="75" t="str">
        <f t="shared" si="1"/>
        <v/>
      </c>
      <c r="S17" s="75" t="str">
        <f t="shared" si="1"/>
        <v/>
      </c>
      <c r="T17" s="75" t="str">
        <f t="shared" si="1"/>
        <v/>
      </c>
      <c r="U17" s="75" t="str">
        <f t="shared" si="1"/>
        <v/>
      </c>
      <c r="V17" s="75" t="str">
        <f t="shared" si="1"/>
        <v/>
      </c>
      <c r="W17" s="75">
        <f t="shared" si="1"/>
        <v>20146.5</v>
      </c>
      <c r="X17" s="75" t="str">
        <f t="shared" si="1"/>
        <v/>
      </c>
      <c r="Y17" s="75" t="str">
        <f t="shared" si="1"/>
        <v/>
      </c>
      <c r="Z17" s="75" t="str">
        <f t="shared" si="1"/>
        <v/>
      </c>
      <c r="AA17" s="75" t="str">
        <f t="shared" si="1"/>
        <v/>
      </c>
      <c r="AB17" s="155" t="str">
        <f t="shared" si="1"/>
        <v/>
      </c>
      <c r="AC17" s="273">
        <f t="shared" si="2"/>
        <v>20146.5</v>
      </c>
      <c r="AD17" s="41"/>
      <c r="AE17" s="41"/>
    </row>
    <row r="18" spans="2:31" ht="17">
      <c r="B18" s="149" t="s">
        <v>651</v>
      </c>
      <c r="C18" s="150" t="s">
        <v>245</v>
      </c>
      <c r="D18" s="151"/>
      <c r="E18" s="103">
        <f t="shared" si="3"/>
        <v>10</v>
      </c>
      <c r="F18" s="153">
        <f>AC7</f>
        <v>0</v>
      </c>
      <c r="G18" s="156">
        <v>42.5</v>
      </c>
      <c r="H18" s="68" t="s">
        <v>259</v>
      </c>
      <c r="I18" s="75" t="str">
        <f t="shared" si="4"/>
        <v/>
      </c>
      <c r="J18" s="75" t="str">
        <f t="shared" si="5"/>
        <v/>
      </c>
      <c r="K18" s="75" t="str">
        <f t="shared" si="1"/>
        <v/>
      </c>
      <c r="L18" s="75" t="str">
        <f t="shared" si="1"/>
        <v/>
      </c>
      <c r="M18" s="75" t="str">
        <f t="shared" si="1"/>
        <v/>
      </c>
      <c r="N18" s="75" t="str">
        <f t="shared" si="1"/>
        <v/>
      </c>
      <c r="O18" s="75" t="str">
        <f t="shared" si="1"/>
        <v/>
      </c>
      <c r="P18" s="75" t="str">
        <f t="shared" si="1"/>
        <v/>
      </c>
      <c r="Q18" s="75" t="str">
        <f t="shared" si="1"/>
        <v/>
      </c>
      <c r="R18" s="75">
        <f t="shared" si="1"/>
        <v>0</v>
      </c>
      <c r="S18" s="75" t="str">
        <f t="shared" si="1"/>
        <v/>
      </c>
      <c r="T18" s="75" t="str">
        <f t="shared" si="1"/>
        <v/>
      </c>
      <c r="U18" s="75" t="str">
        <f t="shared" si="1"/>
        <v/>
      </c>
      <c r="V18" s="75" t="str">
        <f t="shared" si="1"/>
        <v/>
      </c>
      <c r="W18" s="75" t="str">
        <f t="shared" si="1"/>
        <v/>
      </c>
      <c r="X18" s="75" t="str">
        <f t="shared" si="1"/>
        <v/>
      </c>
      <c r="Y18" s="75" t="str">
        <f t="shared" si="1"/>
        <v/>
      </c>
      <c r="Z18" s="75" t="str">
        <f t="shared" si="1"/>
        <v/>
      </c>
      <c r="AA18" s="75" t="str">
        <f t="shared" si="1"/>
        <v/>
      </c>
      <c r="AB18" s="155">
        <f t="shared" si="1"/>
        <v>0</v>
      </c>
      <c r="AC18" s="273">
        <f t="shared" si="2"/>
        <v>0</v>
      </c>
      <c r="AD18" s="41"/>
      <c r="AE18" s="41"/>
    </row>
    <row r="19" spans="2:31" ht="17">
      <c r="B19" s="157" t="s">
        <v>608</v>
      </c>
      <c r="C19" s="158" t="s">
        <v>236</v>
      </c>
      <c r="D19" s="151"/>
      <c r="E19" s="164">
        <f t="shared" si="3"/>
        <v>20</v>
      </c>
      <c r="F19" s="153">
        <f>IF(N1PlayEquipDefencies&lt;&gt;"",1,0)</f>
        <v>1</v>
      </c>
      <c r="G19" s="159">
        <f>5550+(11.7*100)</f>
        <v>6720</v>
      </c>
      <c r="H19" s="160" t="s">
        <v>259</v>
      </c>
      <c r="I19" s="75" t="str">
        <f t="shared" si="4"/>
        <v/>
      </c>
      <c r="J19" s="75" t="str">
        <f t="shared" si="5"/>
        <v/>
      </c>
      <c r="K19" s="75" t="str">
        <f t="shared" si="1"/>
        <v/>
      </c>
      <c r="L19" s="75" t="str">
        <f t="shared" si="1"/>
        <v/>
      </c>
      <c r="M19" s="75" t="str">
        <f t="shared" si="1"/>
        <v/>
      </c>
      <c r="N19" s="75" t="str">
        <f t="shared" si="1"/>
        <v/>
      </c>
      <c r="O19" s="75" t="str">
        <f t="shared" si="1"/>
        <v/>
      </c>
      <c r="P19" s="75" t="str">
        <f t="shared" si="1"/>
        <v/>
      </c>
      <c r="Q19" s="75" t="str">
        <f t="shared" si="1"/>
        <v/>
      </c>
      <c r="R19" s="75" t="str">
        <f t="shared" si="1"/>
        <v/>
      </c>
      <c r="S19" s="75" t="str">
        <f t="shared" si="1"/>
        <v/>
      </c>
      <c r="T19" s="75" t="str">
        <f t="shared" si="1"/>
        <v/>
      </c>
      <c r="U19" s="75" t="str">
        <f t="shared" si="1"/>
        <v/>
      </c>
      <c r="V19" s="75" t="str">
        <f t="shared" si="1"/>
        <v/>
      </c>
      <c r="W19" s="75" t="str">
        <f t="shared" si="1"/>
        <v/>
      </c>
      <c r="X19" s="75" t="str">
        <f t="shared" si="1"/>
        <v/>
      </c>
      <c r="Y19" s="75" t="str">
        <f t="shared" si="1"/>
        <v/>
      </c>
      <c r="Z19" s="75" t="str">
        <f t="shared" si="1"/>
        <v/>
      </c>
      <c r="AA19" s="75" t="str">
        <f t="shared" si="1"/>
        <v/>
      </c>
      <c r="AB19" s="155">
        <f t="shared" si="1"/>
        <v>6720</v>
      </c>
      <c r="AC19" s="274">
        <f t="shared" si="2"/>
        <v>6720</v>
      </c>
      <c r="AD19" s="41"/>
      <c r="AE19" s="41"/>
    </row>
    <row r="20" spans="2:31" ht="17">
      <c r="B20" s="157" t="s">
        <v>652</v>
      </c>
      <c r="C20" s="158" t="s">
        <v>236</v>
      </c>
      <c r="D20" s="151"/>
      <c r="E20" s="164">
        <f t="shared" si="3"/>
        <v>20</v>
      </c>
      <c r="F20" s="153">
        <f>N1NoofCoveredSpaces</f>
        <v>0</v>
      </c>
      <c r="G20" s="159">
        <f>((12*22)*5.69)</f>
        <v>1502.16</v>
      </c>
      <c r="H20" s="160" t="s">
        <v>259</v>
      </c>
      <c r="I20" s="75" t="str">
        <f t="shared" si="4"/>
        <v/>
      </c>
      <c r="J20" s="75" t="str">
        <f t="shared" si="5"/>
        <v/>
      </c>
      <c r="K20" s="75" t="str">
        <f t="shared" si="1"/>
        <v/>
      </c>
      <c r="L20" s="75" t="str">
        <f t="shared" si="1"/>
        <v/>
      </c>
      <c r="M20" s="75" t="str">
        <f t="shared" si="1"/>
        <v/>
      </c>
      <c r="N20" s="75" t="str">
        <f t="shared" si="1"/>
        <v/>
      </c>
      <c r="O20" s="75" t="str">
        <f t="shared" si="1"/>
        <v/>
      </c>
      <c r="P20" s="75" t="str">
        <f t="shared" si="1"/>
        <v/>
      </c>
      <c r="Q20" s="75" t="str">
        <f t="shared" si="1"/>
        <v/>
      </c>
      <c r="R20" s="75" t="str">
        <f t="shared" si="1"/>
        <v/>
      </c>
      <c r="S20" s="75" t="str">
        <f t="shared" si="1"/>
        <v/>
      </c>
      <c r="T20" s="75" t="str">
        <f t="shared" si="1"/>
        <v/>
      </c>
      <c r="U20" s="75" t="str">
        <f t="shared" si="1"/>
        <v/>
      </c>
      <c r="V20" s="75" t="str">
        <f t="shared" si="1"/>
        <v/>
      </c>
      <c r="W20" s="75" t="str">
        <f t="shared" si="1"/>
        <v/>
      </c>
      <c r="X20" s="75" t="str">
        <f t="shared" si="1"/>
        <v/>
      </c>
      <c r="Y20" s="75" t="str">
        <f t="shared" si="1"/>
        <v/>
      </c>
      <c r="Z20" s="75" t="str">
        <f t="shared" si="1"/>
        <v/>
      </c>
      <c r="AA20" s="75" t="str">
        <f t="shared" si="1"/>
        <v/>
      </c>
      <c r="AB20" s="155">
        <f t="shared" si="1"/>
        <v>0</v>
      </c>
      <c r="AC20" s="274">
        <f t="shared" si="2"/>
        <v>0</v>
      </c>
      <c r="AD20" s="41"/>
      <c r="AE20" s="41"/>
    </row>
    <row r="21" spans="2:31" ht="17">
      <c r="B21" s="157" t="s">
        <v>1003</v>
      </c>
      <c r="C21" s="158" t="s">
        <v>236</v>
      </c>
      <c r="D21" s="151"/>
      <c r="E21" s="164">
        <f t="shared" si="3"/>
        <v>20</v>
      </c>
      <c r="F21" s="153"/>
      <c r="G21" s="159">
        <v>35000</v>
      </c>
      <c r="H21" s="160" t="s">
        <v>259</v>
      </c>
      <c r="I21" s="75" t="str">
        <f t="shared" si="4"/>
        <v/>
      </c>
      <c r="J21" s="75" t="str">
        <f t="shared" si="5"/>
        <v/>
      </c>
      <c r="K21" s="75" t="str">
        <f t="shared" si="1"/>
        <v/>
      </c>
      <c r="L21" s="75" t="str">
        <f t="shared" si="1"/>
        <v/>
      </c>
      <c r="M21" s="75" t="str">
        <f t="shared" si="1"/>
        <v/>
      </c>
      <c r="N21" s="75" t="str">
        <f t="shared" si="1"/>
        <v/>
      </c>
      <c r="O21" s="75" t="str">
        <f t="shared" si="1"/>
        <v/>
      </c>
      <c r="P21" s="75" t="str">
        <f t="shared" si="1"/>
        <v/>
      </c>
      <c r="Q21" s="75" t="str">
        <f t="shared" si="1"/>
        <v/>
      </c>
      <c r="R21" s="75" t="str">
        <f t="shared" si="1"/>
        <v/>
      </c>
      <c r="S21" s="75" t="str">
        <f t="shared" si="1"/>
        <v/>
      </c>
      <c r="T21" s="75" t="str">
        <f t="shared" si="1"/>
        <v/>
      </c>
      <c r="U21" s="75" t="str">
        <f t="shared" si="1"/>
        <v/>
      </c>
      <c r="V21" s="75" t="str">
        <f t="shared" si="1"/>
        <v/>
      </c>
      <c r="W21" s="75" t="str">
        <f t="shared" si="1"/>
        <v/>
      </c>
      <c r="X21" s="75" t="str">
        <f t="shared" si="1"/>
        <v/>
      </c>
      <c r="Y21" s="75" t="str">
        <f t="shared" si="1"/>
        <v/>
      </c>
      <c r="Z21" s="75" t="str">
        <f t="shared" si="1"/>
        <v/>
      </c>
      <c r="AA21" s="75" t="str">
        <f t="shared" si="1"/>
        <v/>
      </c>
      <c r="AB21" s="155">
        <f t="shared" si="1"/>
        <v>0</v>
      </c>
      <c r="AC21" s="274">
        <f t="shared" si="2"/>
        <v>0</v>
      </c>
      <c r="AD21" s="41"/>
      <c r="AE21" s="41"/>
    </row>
    <row r="22" spans="2:31" ht="17">
      <c r="B22" s="157" t="s">
        <v>1005</v>
      </c>
      <c r="C22" s="158"/>
      <c r="D22" s="151"/>
      <c r="E22" s="164"/>
      <c r="F22" s="153"/>
      <c r="G22" s="159"/>
      <c r="H22" s="160"/>
      <c r="I22" s="75"/>
      <c r="J22" s="75"/>
      <c r="K22" s="75"/>
      <c r="L22" s="75"/>
      <c r="M22" s="75"/>
      <c r="N22" s="75"/>
      <c r="O22" s="75"/>
      <c r="P22" s="75"/>
      <c r="Q22" s="75"/>
      <c r="R22" s="75"/>
      <c r="S22" s="75"/>
      <c r="T22" s="75"/>
      <c r="U22" s="75"/>
      <c r="V22" s="75"/>
      <c r="W22" s="75"/>
      <c r="X22" s="75"/>
      <c r="Y22" s="75"/>
      <c r="Z22" s="75"/>
      <c r="AA22" s="75"/>
      <c r="AB22" s="155"/>
      <c r="AC22" s="274"/>
      <c r="AD22" s="41"/>
      <c r="AE22" s="41"/>
    </row>
    <row r="23" spans="2:31" ht="17">
      <c r="B23" s="149" t="s">
        <v>653</v>
      </c>
      <c r="C23" s="150"/>
      <c r="D23" s="151"/>
      <c r="E23" s="103"/>
      <c r="F23" s="153"/>
      <c r="G23" s="154"/>
      <c r="H23" s="68"/>
      <c r="I23" s="75">
        <f t="shared" si="4"/>
        <v>0</v>
      </c>
      <c r="J23" s="75" t="str">
        <f t="shared" si="5"/>
        <v/>
      </c>
      <c r="K23" s="75" t="str">
        <f t="shared" si="1"/>
        <v/>
      </c>
      <c r="L23" s="75" t="str">
        <f t="shared" si="1"/>
        <v/>
      </c>
      <c r="M23" s="75" t="str">
        <f t="shared" si="1"/>
        <v/>
      </c>
      <c r="N23" s="75" t="str">
        <f t="shared" ref="N23:AB23" si="6">IFERROR(IF(OR(N$11=$E23,($E23+$C23)=N$11,($E23+$C23*2)=N$11,($E23+$C23*3)=N$11,($E23+$C23*4)=N$11),$G23*$F23,""),"")</f>
        <v/>
      </c>
      <c r="O23" s="75" t="str">
        <f t="shared" si="6"/>
        <v/>
      </c>
      <c r="P23" s="75" t="str">
        <f t="shared" si="6"/>
        <v/>
      </c>
      <c r="Q23" s="75" t="str">
        <f t="shared" si="6"/>
        <v/>
      </c>
      <c r="R23" s="75" t="str">
        <f t="shared" si="6"/>
        <v/>
      </c>
      <c r="S23" s="75" t="str">
        <f t="shared" si="6"/>
        <v/>
      </c>
      <c r="T23" s="75" t="str">
        <f t="shared" si="6"/>
        <v/>
      </c>
      <c r="U23" s="75" t="str">
        <f t="shared" si="6"/>
        <v/>
      </c>
      <c r="V23" s="75" t="str">
        <f t="shared" si="6"/>
        <v/>
      </c>
      <c r="W23" s="75" t="str">
        <f t="shared" si="6"/>
        <v/>
      </c>
      <c r="X23" s="75" t="str">
        <f t="shared" si="6"/>
        <v/>
      </c>
      <c r="Y23" s="75" t="str">
        <f t="shared" si="6"/>
        <v/>
      </c>
      <c r="Z23" s="75" t="str">
        <f t="shared" si="6"/>
        <v/>
      </c>
      <c r="AA23" s="75" t="str">
        <f t="shared" si="6"/>
        <v/>
      </c>
      <c r="AB23" s="155" t="str">
        <f t="shared" si="6"/>
        <v/>
      </c>
      <c r="AC23" s="273" t="str">
        <f t="shared" si="2"/>
        <v/>
      </c>
      <c r="AD23" s="41"/>
      <c r="AE23" s="41"/>
    </row>
    <row r="24" spans="2:31" ht="18" thickBot="1">
      <c r="B24" s="161"/>
      <c r="C24" s="162"/>
      <c r="D24" s="163"/>
      <c r="E24" s="164"/>
      <c r="F24" s="165"/>
      <c r="G24" s="166"/>
      <c r="H24" s="166"/>
      <c r="I24" s="167"/>
      <c r="J24" s="167"/>
      <c r="K24" s="167"/>
      <c r="L24" s="167"/>
      <c r="M24" s="167"/>
      <c r="N24" s="167"/>
      <c r="O24" s="167"/>
      <c r="P24" s="167"/>
      <c r="Q24" s="167"/>
      <c r="R24" s="167"/>
      <c r="S24" s="167"/>
      <c r="T24" s="167"/>
      <c r="U24" s="167"/>
      <c r="V24" s="167"/>
      <c r="W24" s="167"/>
      <c r="X24" s="167"/>
      <c r="Y24" s="167"/>
      <c r="Z24" s="167"/>
      <c r="AA24" s="167"/>
      <c r="AB24" s="167"/>
      <c r="AC24" s="168"/>
      <c r="AD24" s="41"/>
      <c r="AE24" s="41"/>
    </row>
    <row r="25" spans="2:31" ht="18" thickBot="1">
      <c r="B25" s="169" t="s">
        <v>654</v>
      </c>
      <c r="C25" s="170"/>
      <c r="D25" s="171"/>
      <c r="E25" s="171"/>
      <c r="F25" s="172"/>
      <c r="G25" s="173"/>
      <c r="H25" s="173"/>
      <c r="I25" s="174">
        <f t="shared" ref="I25:AC25" si="7">SUM(I14:I23)</f>
        <v>0</v>
      </c>
      <c r="J25" s="174">
        <f t="shared" si="7"/>
        <v>0</v>
      </c>
      <c r="K25" s="174">
        <f t="shared" si="7"/>
        <v>0</v>
      </c>
      <c r="L25" s="174">
        <f t="shared" si="7"/>
        <v>0</v>
      </c>
      <c r="M25" s="174">
        <f t="shared" si="7"/>
        <v>0</v>
      </c>
      <c r="N25" s="174">
        <f t="shared" si="7"/>
        <v>0</v>
      </c>
      <c r="O25" s="174">
        <f t="shared" si="7"/>
        <v>0</v>
      </c>
      <c r="P25" s="174">
        <f t="shared" si="7"/>
        <v>0</v>
      </c>
      <c r="Q25" s="174">
        <f t="shared" si="7"/>
        <v>0</v>
      </c>
      <c r="R25" s="174">
        <f t="shared" si="7"/>
        <v>0</v>
      </c>
      <c r="S25" s="174">
        <f t="shared" si="7"/>
        <v>0</v>
      </c>
      <c r="T25" s="174">
        <f t="shared" si="7"/>
        <v>0</v>
      </c>
      <c r="U25" s="174">
        <f t="shared" si="7"/>
        <v>0</v>
      </c>
      <c r="V25" s="174">
        <f t="shared" si="7"/>
        <v>0</v>
      </c>
      <c r="W25" s="174">
        <f t="shared" si="7"/>
        <v>20146.5</v>
      </c>
      <c r="X25" s="174">
        <f t="shared" si="7"/>
        <v>0</v>
      </c>
      <c r="Y25" s="174">
        <f t="shared" si="7"/>
        <v>0</v>
      </c>
      <c r="Z25" s="174">
        <f t="shared" si="7"/>
        <v>0</v>
      </c>
      <c r="AA25" s="174">
        <f t="shared" si="7"/>
        <v>18295.2</v>
      </c>
      <c r="AB25" s="175">
        <f t="shared" si="7"/>
        <v>6720</v>
      </c>
      <c r="AC25" s="176">
        <f t="shared" si="7"/>
        <v>45161.7</v>
      </c>
      <c r="AD25" s="41"/>
      <c r="AE25" s="41"/>
    </row>
    <row r="26" spans="2:31" ht="17">
      <c r="B26" s="177"/>
      <c r="C26" s="178"/>
      <c r="D26" s="163"/>
      <c r="E26" s="163"/>
      <c r="F26" s="165"/>
      <c r="G26" s="179"/>
      <c r="H26" s="179"/>
      <c r="I26" s="180"/>
      <c r="J26" s="180"/>
      <c r="K26" s="180"/>
      <c r="L26" s="180"/>
      <c r="M26" s="180"/>
      <c r="N26" s="180"/>
      <c r="O26" s="180"/>
      <c r="P26" s="180"/>
      <c r="Q26" s="180"/>
      <c r="R26" s="180"/>
      <c r="S26" s="180"/>
      <c r="T26" s="180"/>
      <c r="U26" s="180"/>
      <c r="V26" s="180"/>
      <c r="W26" s="180"/>
      <c r="X26" s="180"/>
      <c r="Y26" s="180"/>
      <c r="Z26" s="180"/>
      <c r="AA26" s="180"/>
      <c r="AB26" s="180"/>
      <c r="AC26" s="181"/>
      <c r="AD26" s="41"/>
      <c r="AE26" s="41"/>
    </row>
    <row r="27" spans="2:31" ht="17">
      <c r="B27" s="434" t="s">
        <v>885</v>
      </c>
      <c r="C27" s="434"/>
      <c r="D27" s="434"/>
      <c r="E27" s="434"/>
      <c r="F27" s="434"/>
      <c r="G27" s="434"/>
      <c r="H27" s="434"/>
      <c r="I27" s="434"/>
      <c r="J27" s="180"/>
      <c r="K27" s="180"/>
      <c r="L27" s="180"/>
      <c r="M27" s="180"/>
      <c r="N27" s="180"/>
      <c r="O27" s="180"/>
      <c r="P27" s="180"/>
      <c r="Q27" s="180"/>
      <c r="R27" s="180"/>
      <c r="S27" s="180"/>
      <c r="T27" s="180"/>
      <c r="U27" s="180"/>
      <c r="V27" s="180"/>
      <c r="W27" s="180"/>
      <c r="X27" s="180"/>
      <c r="Y27" s="180"/>
      <c r="Z27" s="180"/>
      <c r="AA27" s="180"/>
      <c r="AB27" s="180"/>
      <c r="AC27" s="181"/>
      <c r="AD27" s="41"/>
      <c r="AE27" s="41"/>
    </row>
    <row r="28" spans="2:31" ht="17">
      <c r="B28" s="177"/>
      <c r="C28" s="178"/>
      <c r="D28" s="163"/>
      <c r="E28" s="163"/>
      <c r="F28" s="165"/>
      <c r="G28" s="179"/>
      <c r="H28" s="179"/>
      <c r="I28" s="180"/>
      <c r="J28" s="180"/>
      <c r="K28" s="180"/>
      <c r="L28" s="180"/>
      <c r="M28" s="180"/>
      <c r="N28" s="180"/>
      <c r="O28" s="180"/>
      <c r="P28" s="180"/>
      <c r="Q28" s="180"/>
      <c r="R28" s="180"/>
      <c r="S28" s="180"/>
      <c r="T28" s="180"/>
      <c r="U28" s="180"/>
      <c r="V28" s="180"/>
      <c r="W28" s="180"/>
      <c r="X28" s="180"/>
      <c r="Y28" s="180"/>
      <c r="Z28" s="180"/>
      <c r="AA28" s="180"/>
      <c r="AB28" s="180"/>
      <c r="AC28" s="321"/>
      <c r="AD28" s="41"/>
      <c r="AE28" s="41"/>
    </row>
    <row r="29" spans="2:31" ht="17">
      <c r="B29" s="58"/>
      <c r="C29" s="432" t="s">
        <v>200</v>
      </c>
      <c r="D29" s="433"/>
      <c r="E29" s="433"/>
      <c r="F29" s="433"/>
      <c r="G29" s="433"/>
      <c r="H29" s="433"/>
      <c r="I29" s="433"/>
      <c r="J29" s="433"/>
      <c r="K29" s="433"/>
      <c r="L29" s="433"/>
      <c r="M29" s="433"/>
      <c r="N29" s="433"/>
      <c r="O29" s="433"/>
      <c r="P29" s="433"/>
      <c r="Q29" s="433"/>
      <c r="R29" s="433"/>
      <c r="S29" s="433"/>
      <c r="T29" s="433"/>
      <c r="U29" s="433"/>
      <c r="V29" s="433"/>
      <c r="W29" s="433"/>
      <c r="X29" s="433"/>
      <c r="Y29" s="433"/>
      <c r="Z29" s="433"/>
      <c r="AA29" s="433"/>
      <c r="AB29" s="433"/>
      <c r="AC29" s="269" t="s">
        <v>201</v>
      </c>
      <c r="AD29" s="41"/>
      <c r="AE29" s="41"/>
    </row>
    <row r="30" spans="2:31" ht="17">
      <c r="B30" s="62" t="s">
        <v>202</v>
      </c>
      <c r="C30" s="103"/>
      <c r="D30" s="103"/>
      <c r="E30" s="103"/>
      <c r="F30" s="103"/>
      <c r="G30" s="103"/>
      <c r="H30" s="103"/>
      <c r="I30" s="103">
        <v>1</v>
      </c>
      <c r="J30" s="103">
        <f t="shared" ref="J30:AB30" si="8">+I30+1</f>
        <v>2</v>
      </c>
      <c r="K30" s="103">
        <f t="shared" si="8"/>
        <v>3</v>
      </c>
      <c r="L30" s="103">
        <f t="shared" si="8"/>
        <v>4</v>
      </c>
      <c r="M30" s="103">
        <f t="shared" si="8"/>
        <v>5</v>
      </c>
      <c r="N30" s="103">
        <f t="shared" si="8"/>
        <v>6</v>
      </c>
      <c r="O30" s="103">
        <f t="shared" si="8"/>
        <v>7</v>
      </c>
      <c r="P30" s="103">
        <f t="shared" si="8"/>
        <v>8</v>
      </c>
      <c r="Q30" s="103">
        <f t="shared" si="8"/>
        <v>9</v>
      </c>
      <c r="R30" s="103">
        <f t="shared" si="8"/>
        <v>10</v>
      </c>
      <c r="S30" s="103">
        <f t="shared" si="8"/>
        <v>11</v>
      </c>
      <c r="T30" s="103">
        <f t="shared" si="8"/>
        <v>12</v>
      </c>
      <c r="U30" s="103">
        <f t="shared" si="8"/>
        <v>13</v>
      </c>
      <c r="V30" s="103">
        <f t="shared" si="8"/>
        <v>14</v>
      </c>
      <c r="W30" s="103">
        <f t="shared" si="8"/>
        <v>15</v>
      </c>
      <c r="X30" s="103">
        <f t="shared" si="8"/>
        <v>16</v>
      </c>
      <c r="Y30" s="103">
        <f t="shared" si="8"/>
        <v>17</v>
      </c>
      <c r="Z30" s="103">
        <f t="shared" si="8"/>
        <v>18</v>
      </c>
      <c r="AA30" s="103">
        <f t="shared" si="8"/>
        <v>19</v>
      </c>
      <c r="AB30" s="103">
        <f t="shared" si="8"/>
        <v>20</v>
      </c>
      <c r="AC30" s="270" t="s">
        <v>203</v>
      </c>
      <c r="AD30" s="41"/>
      <c r="AE30" s="41"/>
    </row>
    <row r="31" spans="2:31" ht="51" customHeight="1">
      <c r="B31" s="63" t="s">
        <v>204</v>
      </c>
      <c r="C31" s="64" t="s">
        <v>205</v>
      </c>
      <c r="D31" s="64" t="s">
        <v>206</v>
      </c>
      <c r="E31" s="145" t="s">
        <v>207</v>
      </c>
      <c r="F31" s="63" t="s">
        <v>208</v>
      </c>
      <c r="G31" s="64" t="s">
        <v>209</v>
      </c>
      <c r="H31" s="64" t="s">
        <v>210</v>
      </c>
      <c r="I31" s="63" t="s">
        <v>211</v>
      </c>
      <c r="J31" s="63" t="s">
        <v>212</v>
      </c>
      <c r="K31" s="63" t="s">
        <v>213</v>
      </c>
      <c r="L31" s="63" t="s">
        <v>214</v>
      </c>
      <c r="M31" s="63" t="s">
        <v>215</v>
      </c>
      <c r="N31" s="63" t="s">
        <v>216</v>
      </c>
      <c r="O31" s="63" t="s">
        <v>217</v>
      </c>
      <c r="P31" s="63" t="s">
        <v>218</v>
      </c>
      <c r="Q31" s="63" t="s">
        <v>219</v>
      </c>
      <c r="R31" s="63" t="s">
        <v>220</v>
      </c>
      <c r="S31" s="63" t="s">
        <v>221</v>
      </c>
      <c r="T31" s="63" t="s">
        <v>222</v>
      </c>
      <c r="U31" s="63" t="s">
        <v>223</v>
      </c>
      <c r="V31" s="63" t="s">
        <v>224</v>
      </c>
      <c r="W31" s="63" t="s">
        <v>225</v>
      </c>
      <c r="X31" s="63" t="s">
        <v>226</v>
      </c>
      <c r="Y31" s="63" t="s">
        <v>227</v>
      </c>
      <c r="Z31" s="63" t="s">
        <v>228</v>
      </c>
      <c r="AA31" s="63" t="s">
        <v>229</v>
      </c>
      <c r="AB31" s="62" t="s">
        <v>230</v>
      </c>
      <c r="AC31" s="271" t="s">
        <v>231</v>
      </c>
      <c r="AD31" s="41"/>
      <c r="AE31" s="41"/>
    </row>
    <row r="32" spans="2:31" ht="17">
      <c r="B32" s="334" t="s">
        <v>655</v>
      </c>
      <c r="C32" s="78"/>
      <c r="D32" s="66"/>
      <c r="E32" s="66"/>
      <c r="F32" s="67"/>
      <c r="G32" s="68"/>
      <c r="H32" s="68"/>
      <c r="I32" s="79"/>
      <c r="J32" s="79"/>
      <c r="K32" s="79"/>
      <c r="L32" s="79"/>
      <c r="M32" s="79"/>
      <c r="N32" s="79"/>
      <c r="O32" s="79"/>
      <c r="P32" s="79"/>
      <c r="Q32" s="79"/>
      <c r="R32" s="79"/>
      <c r="S32" s="79"/>
      <c r="T32" s="79"/>
      <c r="U32" s="79"/>
      <c r="V32" s="79"/>
      <c r="W32" s="79"/>
      <c r="X32" s="79"/>
      <c r="Y32" s="79"/>
      <c r="Z32" s="79"/>
      <c r="AA32" s="79"/>
      <c r="AB32" s="183"/>
      <c r="AC32" s="332"/>
      <c r="AD32" s="41"/>
      <c r="AE32" s="41"/>
    </row>
    <row r="33" spans="2:104" ht="17">
      <c r="B33" s="149" t="s">
        <v>656</v>
      </c>
      <c r="C33" s="72"/>
      <c r="D33" s="151"/>
      <c r="E33" s="336"/>
      <c r="F33" s="184"/>
      <c r="G33" s="68"/>
      <c r="H33" s="68"/>
      <c r="I33" s="81"/>
      <c r="J33" s="81"/>
      <c r="K33" s="81"/>
      <c r="L33" s="81"/>
      <c r="M33" s="81"/>
      <c r="N33" s="81"/>
      <c r="O33" s="81"/>
      <c r="P33" s="81"/>
      <c r="Q33" s="81"/>
      <c r="R33" s="81"/>
      <c r="S33" s="81"/>
      <c r="T33" s="81"/>
      <c r="U33" s="81"/>
      <c r="V33" s="81"/>
      <c r="W33" s="81"/>
      <c r="X33" s="81"/>
      <c r="Y33" s="81"/>
      <c r="Z33" s="81"/>
      <c r="AA33" s="81"/>
      <c r="AB33" s="291"/>
      <c r="AC33" s="332" t="str">
        <f t="shared" ref="AC33:AC54" si="9">IF(I33&gt;0,SUM(I33:AB33),"")</f>
        <v/>
      </c>
      <c r="AD33" s="41"/>
      <c r="AE33" s="41"/>
    </row>
    <row r="34" spans="2:104" s="186" customFormat="1" ht="17">
      <c r="B34" s="185" t="s">
        <v>657</v>
      </c>
      <c r="C34" s="72"/>
      <c r="D34" s="151"/>
      <c r="E34" s="336"/>
      <c r="F34" s="184"/>
      <c r="G34" s="68"/>
      <c r="H34" s="68"/>
      <c r="I34" s="81">
        <f t="shared" ref="I34:I54" si="10">IFERROR(IF(OR($E34=0,I$11=$E34,($E34+$C34)=I$11,($E34+$C34*2)=I$11,($E34+$C34*3)=I$11,($E34+$C34*4)=I$11),$G34*$F34,""),"")</f>
        <v>0</v>
      </c>
      <c r="J34" s="81" t="str">
        <f t="shared" ref="J34:Y47" si="11">IFERROR(IF(OR(J$11=$E34,($E34+$C34)=J$11,($E34+$C34*2)=J$11,($E34+$C34*3)=J$11,($E34+$C34*4)=J$11),$G34*$F34,""),"")</f>
        <v/>
      </c>
      <c r="K34" s="81" t="str">
        <f t="shared" si="11"/>
        <v/>
      </c>
      <c r="L34" s="81" t="str">
        <f t="shared" si="11"/>
        <v/>
      </c>
      <c r="M34" s="81" t="str">
        <f t="shared" si="11"/>
        <v/>
      </c>
      <c r="N34" s="81" t="str">
        <f t="shared" si="11"/>
        <v/>
      </c>
      <c r="O34" s="81" t="str">
        <f t="shared" si="11"/>
        <v/>
      </c>
      <c r="P34" s="81" t="str">
        <f t="shared" si="11"/>
        <v/>
      </c>
      <c r="Q34" s="81" t="str">
        <f t="shared" si="11"/>
        <v/>
      </c>
      <c r="R34" s="81" t="str">
        <f t="shared" si="11"/>
        <v/>
      </c>
      <c r="S34" s="81" t="str">
        <f t="shared" si="11"/>
        <v/>
      </c>
      <c r="T34" s="81" t="str">
        <f t="shared" si="11"/>
        <v/>
      </c>
      <c r="U34" s="81" t="str">
        <f t="shared" si="11"/>
        <v/>
      </c>
      <c r="V34" s="81" t="str">
        <f t="shared" si="11"/>
        <v/>
      </c>
      <c r="W34" s="81" t="str">
        <f t="shared" si="11"/>
        <v/>
      </c>
      <c r="X34" s="81" t="str">
        <f t="shared" si="11"/>
        <v/>
      </c>
      <c r="Y34" s="81" t="str">
        <f t="shared" si="11"/>
        <v/>
      </c>
      <c r="Z34" s="81" t="str">
        <f t="shared" ref="Z34:AB47" si="12">IFERROR(IF(OR(Z$11=$E34,($E34+$C34)=Z$11,($E34+$C34*2)=Z$11,($E34+$C34*3)=Z$11,($E34+$C34*4)=Z$11),$G34*$F34,""),"")</f>
        <v/>
      </c>
      <c r="AA34" s="81" t="str">
        <f t="shared" si="12"/>
        <v/>
      </c>
      <c r="AB34" s="291" t="str">
        <f t="shared" si="12"/>
        <v/>
      </c>
      <c r="AC34" s="332" t="str">
        <f t="shared" si="9"/>
        <v/>
      </c>
      <c r="AD34" s="41"/>
      <c r="AE34" s="41"/>
      <c r="AF34" s="101"/>
      <c r="AG34" s="101"/>
      <c r="AH34" s="101"/>
      <c r="AI34" s="101"/>
      <c r="AJ34" s="101"/>
      <c r="AK34" s="101"/>
      <c r="AL34" s="101"/>
      <c r="AM34" s="101"/>
      <c r="AN34" s="101"/>
      <c r="AO34" s="101"/>
      <c r="AP34" s="101"/>
      <c r="AQ34" s="101"/>
      <c r="AR34" s="101"/>
      <c r="AS34" s="101"/>
      <c r="AT34" s="101"/>
      <c r="AU34" s="101"/>
      <c r="AV34" s="101"/>
      <c r="AW34" s="101"/>
      <c r="AX34" s="101"/>
      <c r="AY34" s="101"/>
      <c r="AZ34" s="101"/>
      <c r="BA34" s="101"/>
      <c r="BB34" s="101"/>
      <c r="BC34" s="101"/>
      <c r="BD34" s="101"/>
      <c r="BE34" s="101"/>
      <c r="BF34" s="101"/>
      <c r="BG34" s="101"/>
      <c r="BH34" s="101"/>
      <c r="BI34" s="101"/>
      <c r="BJ34" s="101"/>
      <c r="BK34" s="101"/>
      <c r="BL34" s="101"/>
      <c r="BM34" s="101"/>
      <c r="BN34" s="101"/>
      <c r="BO34" s="101"/>
      <c r="BP34" s="101"/>
      <c r="BQ34" s="101"/>
      <c r="BR34" s="101"/>
      <c r="BS34" s="101"/>
      <c r="BT34" s="101"/>
      <c r="BU34" s="101"/>
      <c r="BV34" s="101"/>
      <c r="BW34" s="101"/>
      <c r="BX34" s="101"/>
      <c r="BY34" s="101"/>
      <c r="BZ34" s="101"/>
      <c r="CA34" s="101"/>
      <c r="CB34" s="101"/>
      <c r="CC34" s="101"/>
      <c r="CD34" s="101"/>
      <c r="CE34" s="101"/>
      <c r="CF34" s="101"/>
      <c r="CG34" s="101"/>
      <c r="CH34" s="101"/>
      <c r="CI34" s="101"/>
      <c r="CJ34" s="101"/>
      <c r="CK34" s="101"/>
      <c r="CL34" s="101"/>
      <c r="CM34" s="101"/>
      <c r="CN34" s="101"/>
      <c r="CO34" s="101"/>
      <c r="CP34" s="101"/>
      <c r="CQ34" s="101"/>
      <c r="CR34" s="101"/>
      <c r="CS34" s="101"/>
      <c r="CT34" s="101"/>
      <c r="CU34" s="101"/>
      <c r="CV34" s="101"/>
      <c r="CW34" s="101"/>
      <c r="CX34" s="101"/>
      <c r="CY34" s="101"/>
      <c r="CZ34" s="101"/>
    </row>
    <row r="35" spans="2:104" ht="17">
      <c r="B35" s="185" t="s">
        <v>658</v>
      </c>
      <c r="C35" s="72"/>
      <c r="D35" s="151"/>
      <c r="E35" s="336"/>
      <c r="F35" s="184"/>
      <c r="G35" s="74"/>
      <c r="H35" s="68"/>
      <c r="I35" s="81">
        <f t="shared" si="10"/>
        <v>0</v>
      </c>
      <c r="J35" s="81" t="str">
        <f t="shared" si="11"/>
        <v/>
      </c>
      <c r="K35" s="81" t="str">
        <f t="shared" si="11"/>
        <v/>
      </c>
      <c r="L35" s="81" t="str">
        <f t="shared" si="11"/>
        <v/>
      </c>
      <c r="M35" s="81" t="str">
        <f t="shared" si="11"/>
        <v/>
      </c>
      <c r="N35" s="81" t="str">
        <f t="shared" si="11"/>
        <v/>
      </c>
      <c r="O35" s="81" t="str">
        <f t="shared" si="11"/>
        <v/>
      </c>
      <c r="P35" s="81" t="str">
        <f t="shared" si="11"/>
        <v/>
      </c>
      <c r="Q35" s="81" t="str">
        <f t="shared" si="11"/>
        <v/>
      </c>
      <c r="R35" s="81" t="str">
        <f t="shared" si="11"/>
        <v/>
      </c>
      <c r="S35" s="81" t="str">
        <f t="shared" si="11"/>
        <v/>
      </c>
      <c r="T35" s="81" t="str">
        <f t="shared" si="11"/>
        <v/>
      </c>
      <c r="U35" s="81" t="str">
        <f t="shared" si="11"/>
        <v/>
      </c>
      <c r="V35" s="81" t="str">
        <f t="shared" si="11"/>
        <v/>
      </c>
      <c r="W35" s="81" t="str">
        <f t="shared" si="11"/>
        <v/>
      </c>
      <c r="X35" s="81" t="str">
        <f t="shared" si="11"/>
        <v/>
      </c>
      <c r="Y35" s="81" t="str">
        <f t="shared" si="11"/>
        <v/>
      </c>
      <c r="Z35" s="81" t="str">
        <f t="shared" si="12"/>
        <v/>
      </c>
      <c r="AA35" s="81" t="str">
        <f t="shared" si="12"/>
        <v/>
      </c>
      <c r="AB35" s="291" t="str">
        <f t="shared" si="12"/>
        <v/>
      </c>
      <c r="AC35" s="332" t="str">
        <f t="shared" si="9"/>
        <v/>
      </c>
      <c r="AD35" s="41"/>
      <c r="AE35" s="41"/>
    </row>
    <row r="36" spans="2:104" ht="17">
      <c r="B36" s="149" t="s">
        <v>882</v>
      </c>
      <c r="C36" s="72" t="s">
        <v>676</v>
      </c>
      <c r="D36" s="151"/>
      <c r="E36" s="336">
        <f t="shared" ref="E36:E54" si="13">C36-D36</f>
        <v>30</v>
      </c>
      <c r="F36" s="153" t="e">
        <f>($AC$8)*1.2/N1NoofStories</f>
        <v>#DIV/0!</v>
      </c>
      <c r="G36" s="68">
        <v>6.49</v>
      </c>
      <c r="H36" s="68" t="s">
        <v>235</v>
      </c>
      <c r="I36" s="81" t="str">
        <f t="shared" si="10"/>
        <v/>
      </c>
      <c r="J36" s="81" t="str">
        <f t="shared" si="11"/>
        <v/>
      </c>
      <c r="K36" s="81" t="str">
        <f t="shared" si="11"/>
        <v/>
      </c>
      <c r="L36" s="81" t="str">
        <f t="shared" si="11"/>
        <v/>
      </c>
      <c r="M36" s="81" t="str">
        <f t="shared" si="11"/>
        <v/>
      </c>
      <c r="N36" s="81" t="str">
        <f t="shared" si="11"/>
        <v/>
      </c>
      <c r="O36" s="81" t="str">
        <f t="shared" si="11"/>
        <v/>
      </c>
      <c r="P36" s="81" t="str">
        <f t="shared" si="11"/>
        <v/>
      </c>
      <c r="Q36" s="81" t="str">
        <f t="shared" si="11"/>
        <v/>
      </c>
      <c r="R36" s="81" t="str">
        <f t="shared" si="11"/>
        <v/>
      </c>
      <c r="S36" s="81" t="str">
        <f t="shared" si="11"/>
        <v/>
      </c>
      <c r="T36" s="81" t="str">
        <f t="shared" si="11"/>
        <v/>
      </c>
      <c r="U36" s="81" t="str">
        <f t="shared" si="11"/>
        <v/>
      </c>
      <c r="V36" s="81" t="str">
        <f t="shared" si="11"/>
        <v/>
      </c>
      <c r="W36" s="81" t="str">
        <f t="shared" si="11"/>
        <v/>
      </c>
      <c r="X36" s="81" t="str">
        <f t="shared" si="11"/>
        <v/>
      </c>
      <c r="Y36" s="81" t="str">
        <f t="shared" si="11"/>
        <v/>
      </c>
      <c r="Z36" s="81" t="str">
        <f t="shared" si="12"/>
        <v/>
      </c>
      <c r="AA36" s="81" t="str">
        <f t="shared" si="12"/>
        <v/>
      </c>
      <c r="AB36" s="291" t="str">
        <f t="shared" si="12"/>
        <v/>
      </c>
      <c r="AC36" s="332">
        <f t="shared" si="9"/>
        <v>0</v>
      </c>
      <c r="AD36" s="41"/>
      <c r="AE36" s="41"/>
    </row>
    <row r="37" spans="2:104" ht="17">
      <c r="B37" s="149" t="s">
        <v>883</v>
      </c>
      <c r="C37" s="72" t="s">
        <v>236</v>
      </c>
      <c r="D37" s="151"/>
      <c r="E37" s="336">
        <f t="shared" si="13"/>
        <v>20</v>
      </c>
      <c r="F37" s="153" t="e">
        <f>(($AC$8)*1.2)/N1NoofStories</f>
        <v>#DIV/0!</v>
      </c>
      <c r="G37" s="68">
        <v>1.48</v>
      </c>
      <c r="H37" s="68" t="s">
        <v>235</v>
      </c>
      <c r="I37" s="81" t="str">
        <f t="shared" si="10"/>
        <v/>
      </c>
      <c r="J37" s="81" t="str">
        <f t="shared" si="11"/>
        <v/>
      </c>
      <c r="K37" s="81" t="str">
        <f t="shared" si="11"/>
        <v/>
      </c>
      <c r="L37" s="81" t="str">
        <f t="shared" si="11"/>
        <v/>
      </c>
      <c r="M37" s="81" t="str">
        <f t="shared" si="11"/>
        <v/>
      </c>
      <c r="N37" s="81" t="str">
        <f t="shared" si="11"/>
        <v/>
      </c>
      <c r="O37" s="81" t="str">
        <f t="shared" si="11"/>
        <v/>
      </c>
      <c r="P37" s="81" t="str">
        <f t="shared" si="11"/>
        <v/>
      </c>
      <c r="Q37" s="81" t="str">
        <f t="shared" si="11"/>
        <v/>
      </c>
      <c r="R37" s="81" t="str">
        <f t="shared" si="11"/>
        <v/>
      </c>
      <c r="S37" s="81" t="str">
        <f t="shared" si="11"/>
        <v/>
      </c>
      <c r="T37" s="81" t="str">
        <f t="shared" si="11"/>
        <v/>
      </c>
      <c r="U37" s="81" t="str">
        <f t="shared" si="11"/>
        <v/>
      </c>
      <c r="V37" s="81" t="str">
        <f t="shared" si="11"/>
        <v/>
      </c>
      <c r="W37" s="81" t="str">
        <f t="shared" si="11"/>
        <v/>
      </c>
      <c r="X37" s="81" t="str">
        <f t="shared" si="11"/>
        <v/>
      </c>
      <c r="Y37" s="81" t="str">
        <f t="shared" si="11"/>
        <v/>
      </c>
      <c r="Z37" s="81" t="str">
        <f t="shared" si="12"/>
        <v/>
      </c>
      <c r="AA37" s="81" t="str">
        <f t="shared" si="12"/>
        <v/>
      </c>
      <c r="AB37" s="291" t="str">
        <f t="shared" si="12"/>
        <v/>
      </c>
      <c r="AC37" s="332">
        <f t="shared" si="9"/>
        <v>0</v>
      </c>
      <c r="AD37" s="41"/>
      <c r="AE37" s="41"/>
    </row>
    <row r="38" spans="2:104" ht="17">
      <c r="B38" s="185" t="s">
        <v>659</v>
      </c>
      <c r="C38" s="72" t="s">
        <v>236</v>
      </c>
      <c r="D38" s="151"/>
      <c r="E38" s="336">
        <f t="shared" si="13"/>
        <v>20</v>
      </c>
      <c r="F38" s="153" t="e">
        <f>$F$37/4</f>
        <v>#DIV/0!</v>
      </c>
      <c r="G38" s="68">
        <v>4.53</v>
      </c>
      <c r="H38" s="68" t="s">
        <v>650</v>
      </c>
      <c r="I38" s="81" t="str">
        <f t="shared" si="10"/>
        <v/>
      </c>
      <c r="J38" s="81" t="str">
        <f t="shared" si="11"/>
        <v/>
      </c>
      <c r="K38" s="81" t="str">
        <f t="shared" si="11"/>
        <v/>
      </c>
      <c r="L38" s="81" t="str">
        <f t="shared" si="11"/>
        <v/>
      </c>
      <c r="M38" s="81" t="str">
        <f t="shared" si="11"/>
        <v/>
      </c>
      <c r="N38" s="81" t="str">
        <f t="shared" si="11"/>
        <v/>
      </c>
      <c r="O38" s="81" t="str">
        <f t="shared" si="11"/>
        <v/>
      </c>
      <c r="P38" s="81" t="str">
        <f t="shared" si="11"/>
        <v/>
      </c>
      <c r="Q38" s="81" t="str">
        <f t="shared" si="11"/>
        <v/>
      </c>
      <c r="R38" s="81" t="str">
        <f t="shared" si="11"/>
        <v/>
      </c>
      <c r="S38" s="81" t="str">
        <f t="shared" si="11"/>
        <v/>
      </c>
      <c r="T38" s="81" t="str">
        <f t="shared" si="11"/>
        <v/>
      </c>
      <c r="U38" s="81" t="str">
        <f t="shared" si="11"/>
        <v/>
      </c>
      <c r="V38" s="81" t="str">
        <f t="shared" si="11"/>
        <v/>
      </c>
      <c r="W38" s="81" t="str">
        <f t="shared" si="11"/>
        <v/>
      </c>
      <c r="X38" s="81" t="str">
        <f t="shared" si="11"/>
        <v/>
      </c>
      <c r="Y38" s="81" t="str">
        <f t="shared" si="11"/>
        <v/>
      </c>
      <c r="Z38" s="81" t="str">
        <f t="shared" si="12"/>
        <v/>
      </c>
      <c r="AA38" s="81" t="str">
        <f t="shared" si="12"/>
        <v/>
      </c>
      <c r="AB38" s="291" t="str">
        <f t="shared" si="12"/>
        <v/>
      </c>
      <c r="AC38" s="332">
        <f t="shared" si="9"/>
        <v>0</v>
      </c>
      <c r="AE38" s="41"/>
    </row>
    <row r="39" spans="2:104" ht="17">
      <c r="B39" s="185" t="s">
        <v>660</v>
      </c>
      <c r="C39" s="72" t="s">
        <v>236</v>
      </c>
      <c r="D39" s="151"/>
      <c r="E39" s="336">
        <f t="shared" si="13"/>
        <v>20</v>
      </c>
      <c r="F39" s="153" t="e">
        <f>(($F$37)*1.1)/4</f>
        <v>#DIV/0!</v>
      </c>
      <c r="G39" s="68">
        <v>2.83</v>
      </c>
      <c r="H39" s="68" t="s">
        <v>650</v>
      </c>
      <c r="I39" s="81" t="str">
        <f t="shared" si="10"/>
        <v/>
      </c>
      <c r="J39" s="81" t="str">
        <f t="shared" si="11"/>
        <v/>
      </c>
      <c r="K39" s="81" t="str">
        <f t="shared" si="11"/>
        <v/>
      </c>
      <c r="L39" s="81" t="str">
        <f t="shared" si="11"/>
        <v/>
      </c>
      <c r="M39" s="81" t="str">
        <f t="shared" si="11"/>
        <v/>
      </c>
      <c r="N39" s="81" t="str">
        <f t="shared" si="11"/>
        <v/>
      </c>
      <c r="O39" s="81" t="str">
        <f t="shared" si="11"/>
        <v/>
      </c>
      <c r="P39" s="81" t="str">
        <f t="shared" si="11"/>
        <v/>
      </c>
      <c r="Q39" s="81" t="str">
        <f t="shared" si="11"/>
        <v/>
      </c>
      <c r="R39" s="81" t="str">
        <f t="shared" si="11"/>
        <v/>
      </c>
      <c r="S39" s="81" t="str">
        <f t="shared" si="11"/>
        <v/>
      </c>
      <c r="T39" s="81" t="str">
        <f t="shared" si="11"/>
        <v/>
      </c>
      <c r="U39" s="81" t="str">
        <f t="shared" si="11"/>
        <v/>
      </c>
      <c r="V39" s="81" t="str">
        <f t="shared" si="11"/>
        <v/>
      </c>
      <c r="W39" s="81" t="str">
        <f t="shared" si="11"/>
        <v/>
      </c>
      <c r="X39" s="81" t="str">
        <f t="shared" si="11"/>
        <v/>
      </c>
      <c r="Y39" s="81" t="str">
        <f t="shared" si="11"/>
        <v/>
      </c>
      <c r="Z39" s="81" t="str">
        <f t="shared" si="12"/>
        <v/>
      </c>
      <c r="AA39" s="81" t="str">
        <f t="shared" si="12"/>
        <v/>
      </c>
      <c r="AB39" s="291" t="str">
        <f t="shared" si="12"/>
        <v/>
      </c>
      <c r="AC39" s="332">
        <f t="shared" si="9"/>
        <v>0</v>
      </c>
      <c r="AD39" s="41"/>
      <c r="AE39" s="41"/>
    </row>
    <row r="40" spans="2:104" ht="18" thickBot="1">
      <c r="B40" s="185" t="s">
        <v>661</v>
      </c>
      <c r="C40" s="72" t="s">
        <v>236</v>
      </c>
      <c r="D40" s="151"/>
      <c r="E40" s="336">
        <f t="shared" si="13"/>
        <v>20</v>
      </c>
      <c r="F40" s="153" t="e">
        <f>$F$38/2</f>
        <v>#DIV/0!</v>
      </c>
      <c r="G40" s="68">
        <v>6.11</v>
      </c>
      <c r="H40" s="68" t="s">
        <v>650</v>
      </c>
      <c r="I40" s="81" t="str">
        <f t="shared" si="10"/>
        <v/>
      </c>
      <c r="J40" s="81" t="str">
        <f t="shared" si="11"/>
        <v/>
      </c>
      <c r="K40" s="81" t="str">
        <f t="shared" si="11"/>
        <v/>
      </c>
      <c r="L40" s="81" t="str">
        <f t="shared" si="11"/>
        <v/>
      </c>
      <c r="M40" s="81" t="str">
        <f t="shared" si="11"/>
        <v/>
      </c>
      <c r="N40" s="81" t="str">
        <f t="shared" si="11"/>
        <v/>
      </c>
      <c r="O40" s="81" t="str">
        <f t="shared" si="11"/>
        <v/>
      </c>
      <c r="P40" s="81" t="str">
        <f t="shared" si="11"/>
        <v/>
      </c>
      <c r="Q40" s="81" t="str">
        <f t="shared" si="11"/>
        <v/>
      </c>
      <c r="R40" s="81" t="str">
        <f t="shared" si="11"/>
        <v/>
      </c>
      <c r="S40" s="81" t="str">
        <f t="shared" si="11"/>
        <v/>
      </c>
      <c r="T40" s="81" t="str">
        <f t="shared" si="11"/>
        <v/>
      </c>
      <c r="U40" s="81" t="str">
        <f t="shared" si="11"/>
        <v/>
      </c>
      <c r="V40" s="81" t="str">
        <f t="shared" si="11"/>
        <v/>
      </c>
      <c r="W40" s="81" t="str">
        <f t="shared" si="11"/>
        <v/>
      </c>
      <c r="X40" s="81" t="str">
        <f t="shared" si="11"/>
        <v/>
      </c>
      <c r="Y40" s="81" t="str">
        <f t="shared" si="11"/>
        <v/>
      </c>
      <c r="Z40" s="81" t="str">
        <f t="shared" si="12"/>
        <v/>
      </c>
      <c r="AA40" s="81" t="str">
        <f t="shared" si="12"/>
        <v/>
      </c>
      <c r="AB40" s="291" t="str">
        <f t="shared" si="12"/>
        <v/>
      </c>
      <c r="AC40" s="332">
        <f t="shared" si="9"/>
        <v>0</v>
      </c>
      <c r="AD40" s="41"/>
      <c r="AE40" s="41"/>
    </row>
    <row r="41" spans="2:104" ht="17">
      <c r="B41" s="149" t="s">
        <v>609</v>
      </c>
      <c r="C41" s="72"/>
      <c r="D41" s="151"/>
      <c r="E41" s="336"/>
      <c r="F41" s="184"/>
      <c r="G41" s="68"/>
      <c r="H41" s="68"/>
      <c r="I41" s="81"/>
      <c r="J41" s="81"/>
      <c r="K41" s="81"/>
      <c r="L41" s="81"/>
      <c r="M41" s="81"/>
      <c r="N41" s="81"/>
      <c r="O41" s="81"/>
      <c r="P41" s="81"/>
      <c r="Q41" s="81"/>
      <c r="R41" s="81"/>
      <c r="S41" s="81"/>
      <c r="T41" s="81"/>
      <c r="U41" s="81"/>
      <c r="V41" s="81"/>
      <c r="W41" s="81"/>
      <c r="X41" s="81"/>
      <c r="Y41" s="81"/>
      <c r="Z41" s="81"/>
      <c r="AA41" s="81"/>
      <c r="AB41" s="291"/>
      <c r="AC41" s="332" t="str">
        <f t="shared" si="9"/>
        <v/>
      </c>
      <c r="AD41" s="41"/>
      <c r="AE41" s="41"/>
      <c r="AI41" s="436" t="s">
        <v>609</v>
      </c>
      <c r="AJ41" s="437"/>
      <c r="AK41" s="437"/>
      <c r="AL41" s="438"/>
    </row>
    <row r="42" spans="2:104" ht="17">
      <c r="B42" s="185" t="s">
        <v>662</v>
      </c>
      <c r="C42" s="72" t="s">
        <v>663</v>
      </c>
      <c r="D42" s="151"/>
      <c r="E42" s="336">
        <f t="shared" si="13"/>
        <v>27</v>
      </c>
      <c r="F42" s="153">
        <f>$AH$45</f>
        <v>0</v>
      </c>
      <c r="G42" s="74">
        <f>((2*5)*27.75)</f>
        <v>277.5</v>
      </c>
      <c r="H42" s="68" t="s">
        <v>259</v>
      </c>
      <c r="I42" s="81" t="str">
        <f t="shared" si="10"/>
        <v/>
      </c>
      <c r="J42" s="81" t="str">
        <f t="shared" si="11"/>
        <v/>
      </c>
      <c r="K42" s="81" t="str">
        <f t="shared" si="11"/>
        <v/>
      </c>
      <c r="L42" s="81" t="str">
        <f t="shared" si="11"/>
        <v/>
      </c>
      <c r="M42" s="81" t="str">
        <f t="shared" si="11"/>
        <v/>
      </c>
      <c r="N42" s="81" t="str">
        <f t="shared" si="11"/>
        <v/>
      </c>
      <c r="O42" s="81" t="str">
        <f t="shared" si="11"/>
        <v/>
      </c>
      <c r="P42" s="81" t="str">
        <f t="shared" si="11"/>
        <v/>
      </c>
      <c r="Q42" s="81" t="str">
        <f t="shared" si="11"/>
        <v/>
      </c>
      <c r="R42" s="81" t="str">
        <f t="shared" si="11"/>
        <v/>
      </c>
      <c r="S42" s="81" t="str">
        <f t="shared" si="11"/>
        <v/>
      </c>
      <c r="T42" s="81" t="str">
        <f t="shared" si="11"/>
        <v/>
      </c>
      <c r="U42" s="81" t="str">
        <f t="shared" si="11"/>
        <v/>
      </c>
      <c r="V42" s="81" t="str">
        <f t="shared" si="11"/>
        <v/>
      </c>
      <c r="W42" s="81" t="str">
        <f t="shared" si="11"/>
        <v/>
      </c>
      <c r="X42" s="81" t="str">
        <f t="shared" si="11"/>
        <v/>
      </c>
      <c r="Y42" s="81" t="str">
        <f t="shared" si="11"/>
        <v/>
      </c>
      <c r="Z42" s="81" t="str">
        <f t="shared" si="12"/>
        <v/>
      </c>
      <c r="AA42" s="81" t="str">
        <f t="shared" si="12"/>
        <v/>
      </c>
      <c r="AB42" s="291" t="str">
        <f t="shared" si="12"/>
        <v/>
      </c>
      <c r="AC42" s="332">
        <f t="shared" si="9"/>
        <v>0</v>
      </c>
      <c r="AD42" s="41"/>
      <c r="AE42" s="41"/>
      <c r="AI42" s="187" t="s">
        <v>664</v>
      </c>
      <c r="AJ42" s="188" t="s">
        <v>665</v>
      </c>
      <c r="AK42" s="188" t="s">
        <v>666</v>
      </c>
      <c r="AL42" s="189" t="s">
        <v>667</v>
      </c>
    </row>
    <row r="43" spans="2:104" ht="17">
      <c r="B43" s="185" t="s">
        <v>668</v>
      </c>
      <c r="C43" s="72" t="s">
        <v>663</v>
      </c>
      <c r="D43" s="151"/>
      <c r="E43" s="336">
        <f t="shared" si="13"/>
        <v>27</v>
      </c>
      <c r="F43" s="153">
        <f>$AH$45</f>
        <v>0</v>
      </c>
      <c r="G43" s="74">
        <f>((2*5)*39.25)</f>
        <v>392.5</v>
      </c>
      <c r="H43" s="68" t="s">
        <v>259</v>
      </c>
      <c r="I43" s="81" t="str">
        <f t="shared" si="10"/>
        <v/>
      </c>
      <c r="J43" s="81" t="str">
        <f t="shared" si="11"/>
        <v/>
      </c>
      <c r="K43" s="81" t="str">
        <f t="shared" si="11"/>
        <v/>
      </c>
      <c r="L43" s="81" t="str">
        <f t="shared" si="11"/>
        <v/>
      </c>
      <c r="M43" s="81" t="str">
        <f t="shared" si="11"/>
        <v/>
      </c>
      <c r="N43" s="81" t="str">
        <f t="shared" si="11"/>
        <v/>
      </c>
      <c r="O43" s="81" t="str">
        <f t="shared" si="11"/>
        <v/>
      </c>
      <c r="P43" s="81" t="str">
        <f t="shared" si="11"/>
        <v/>
      </c>
      <c r="Q43" s="81" t="str">
        <f t="shared" si="11"/>
        <v/>
      </c>
      <c r="R43" s="81" t="str">
        <f t="shared" si="11"/>
        <v/>
      </c>
      <c r="S43" s="81" t="str">
        <f t="shared" si="11"/>
        <v/>
      </c>
      <c r="T43" s="81" t="str">
        <f t="shared" si="11"/>
        <v/>
      </c>
      <c r="U43" s="81" t="str">
        <f t="shared" si="11"/>
        <v/>
      </c>
      <c r="V43" s="81" t="str">
        <f t="shared" si="11"/>
        <v/>
      </c>
      <c r="W43" s="81" t="str">
        <f t="shared" si="11"/>
        <v/>
      </c>
      <c r="X43" s="81" t="str">
        <f t="shared" si="11"/>
        <v/>
      </c>
      <c r="Y43" s="81" t="str">
        <f t="shared" si="11"/>
        <v/>
      </c>
      <c r="Z43" s="81" t="str">
        <f t="shared" si="12"/>
        <v/>
      </c>
      <c r="AA43" s="81" t="str">
        <f t="shared" si="12"/>
        <v/>
      </c>
      <c r="AB43" s="291" t="str">
        <f t="shared" si="12"/>
        <v/>
      </c>
      <c r="AC43" s="332">
        <f t="shared" si="9"/>
        <v>0</v>
      </c>
      <c r="AD43" s="41"/>
      <c r="AE43" s="41"/>
      <c r="AI43" s="190">
        <v>6</v>
      </c>
      <c r="AJ43" s="163">
        <v>8</v>
      </c>
      <c r="AK43" s="163">
        <v>10</v>
      </c>
      <c r="AL43" s="191">
        <v>12</v>
      </c>
    </row>
    <row r="44" spans="2:104" ht="18" thickBot="1">
      <c r="B44" s="185" t="s">
        <v>669</v>
      </c>
      <c r="C44" s="72" t="s">
        <v>663</v>
      </c>
      <c r="D44" s="151"/>
      <c r="E44" s="336">
        <f t="shared" si="13"/>
        <v>27</v>
      </c>
      <c r="F44" s="153">
        <f>$AH$45</f>
        <v>0</v>
      </c>
      <c r="G44" s="74">
        <f>((2*5)*(29.75*1.2))</f>
        <v>356.99999999999994</v>
      </c>
      <c r="H44" s="68" t="s">
        <v>259</v>
      </c>
      <c r="I44" s="81" t="str">
        <f t="shared" si="10"/>
        <v/>
      </c>
      <c r="J44" s="81" t="str">
        <f t="shared" si="11"/>
        <v/>
      </c>
      <c r="K44" s="81" t="str">
        <f t="shared" si="11"/>
        <v/>
      </c>
      <c r="L44" s="81" t="str">
        <f t="shared" si="11"/>
        <v/>
      </c>
      <c r="M44" s="81" t="str">
        <f t="shared" si="11"/>
        <v/>
      </c>
      <c r="N44" s="81" t="str">
        <f t="shared" si="11"/>
        <v/>
      </c>
      <c r="O44" s="81" t="str">
        <f t="shared" si="11"/>
        <v/>
      </c>
      <c r="P44" s="81" t="str">
        <f t="shared" si="11"/>
        <v/>
      </c>
      <c r="Q44" s="81" t="str">
        <f t="shared" si="11"/>
        <v/>
      </c>
      <c r="R44" s="81" t="str">
        <f t="shared" si="11"/>
        <v/>
      </c>
      <c r="S44" s="81" t="str">
        <f t="shared" si="11"/>
        <v/>
      </c>
      <c r="T44" s="81" t="str">
        <f t="shared" si="11"/>
        <v/>
      </c>
      <c r="U44" s="81" t="str">
        <f t="shared" si="11"/>
        <v/>
      </c>
      <c r="V44" s="81" t="str">
        <f t="shared" si="11"/>
        <v/>
      </c>
      <c r="W44" s="81" t="str">
        <f t="shared" si="11"/>
        <v/>
      </c>
      <c r="X44" s="81" t="str">
        <f t="shared" si="11"/>
        <v/>
      </c>
      <c r="Y44" s="81" t="str">
        <f t="shared" si="11"/>
        <v/>
      </c>
      <c r="Z44" s="81" t="str">
        <f t="shared" si="12"/>
        <v/>
      </c>
      <c r="AA44" s="81" t="str">
        <f t="shared" si="12"/>
        <v/>
      </c>
      <c r="AB44" s="291" t="str">
        <f t="shared" si="12"/>
        <v/>
      </c>
      <c r="AC44" s="332">
        <f t="shared" si="9"/>
        <v>0</v>
      </c>
      <c r="AD44" s="41"/>
      <c r="AE44" s="41"/>
      <c r="AI44" s="318">
        <f>'Assessment Page 1'!E33+'Assessment Page 1'!F33+'Assessment Page 1'!G33</f>
        <v>0</v>
      </c>
      <c r="AJ44" s="319">
        <f>'Assessment Page 1'!E34+'Assessment Page 1'!F34+'Assessment Page 1'!G34</f>
        <v>0</v>
      </c>
      <c r="AK44" s="319">
        <f>'Assessment Page 1'!E35+'Assessment Page 1'!F35+'Assessment Page 1'!G35+'Assessment Page 1'!H35</f>
        <v>0</v>
      </c>
      <c r="AL44" s="320">
        <f>'Assessment Page 1'!E36+'Assessment Page 1'!F36+'Assessment Page 1'!G36+'Assessment Page 1'!H36</f>
        <v>0</v>
      </c>
    </row>
    <row r="45" spans="2:104" ht="17">
      <c r="B45" s="149" t="s">
        <v>611</v>
      </c>
      <c r="C45" s="72" t="s">
        <v>244</v>
      </c>
      <c r="D45" s="151"/>
      <c r="E45" s="336">
        <f t="shared" si="13"/>
        <v>25</v>
      </c>
      <c r="F45" s="153"/>
      <c r="G45" s="68"/>
      <c r="H45" s="68" t="s">
        <v>259</v>
      </c>
      <c r="I45" s="81" t="str">
        <f t="shared" si="10"/>
        <v/>
      </c>
      <c r="J45" s="81" t="str">
        <f t="shared" si="11"/>
        <v/>
      </c>
      <c r="K45" s="81" t="str">
        <f t="shared" si="11"/>
        <v/>
      </c>
      <c r="L45" s="81" t="str">
        <f t="shared" si="11"/>
        <v/>
      </c>
      <c r="M45" s="81" t="str">
        <f t="shared" si="11"/>
        <v/>
      </c>
      <c r="N45" s="81" t="str">
        <f t="shared" si="11"/>
        <v/>
      </c>
      <c r="O45" s="81" t="str">
        <f t="shared" si="11"/>
        <v/>
      </c>
      <c r="P45" s="81" t="str">
        <f t="shared" si="11"/>
        <v/>
      </c>
      <c r="Q45" s="81" t="str">
        <f t="shared" si="11"/>
        <v/>
      </c>
      <c r="R45" s="81" t="str">
        <f t="shared" si="11"/>
        <v/>
      </c>
      <c r="S45" s="81" t="str">
        <f t="shared" si="11"/>
        <v/>
      </c>
      <c r="T45" s="81" t="str">
        <f t="shared" si="11"/>
        <v/>
      </c>
      <c r="U45" s="81" t="str">
        <f t="shared" si="11"/>
        <v/>
      </c>
      <c r="V45" s="81" t="str">
        <f t="shared" si="11"/>
        <v/>
      </c>
      <c r="W45" s="81" t="str">
        <f t="shared" si="11"/>
        <v/>
      </c>
      <c r="X45" s="81" t="str">
        <f t="shared" si="11"/>
        <v/>
      </c>
      <c r="Y45" s="81" t="str">
        <f t="shared" si="11"/>
        <v/>
      </c>
      <c r="Z45" s="81" t="str">
        <f t="shared" si="12"/>
        <v/>
      </c>
      <c r="AA45" s="81" t="str">
        <f t="shared" si="12"/>
        <v/>
      </c>
      <c r="AB45" s="291" t="str">
        <f t="shared" si="12"/>
        <v/>
      </c>
      <c r="AC45" s="332">
        <f t="shared" si="9"/>
        <v>0</v>
      </c>
      <c r="AD45" s="41"/>
      <c r="AE45" s="41"/>
      <c r="AH45" s="55">
        <f>SUM(AI45:AL45)</f>
        <v>0</v>
      </c>
      <c r="AI45" s="163">
        <f>AI43*AI44</f>
        <v>0</v>
      </c>
      <c r="AJ45" s="163">
        <f>AJ43*AJ44</f>
        <v>0</v>
      </c>
      <c r="AK45" s="163">
        <f>AK43*AK44</f>
        <v>0</v>
      </c>
      <c r="AL45" s="163">
        <f>AL43*AL44</f>
        <v>0</v>
      </c>
      <c r="AM45" s="55"/>
      <c r="AN45" s="55"/>
      <c r="AO45" s="55"/>
    </row>
    <row r="46" spans="2:104" ht="17">
      <c r="B46" s="185" t="s">
        <v>670</v>
      </c>
      <c r="C46" s="72" t="s">
        <v>244</v>
      </c>
      <c r="D46" s="151"/>
      <c r="E46" s="336">
        <f t="shared" si="13"/>
        <v>25</v>
      </c>
      <c r="F46" s="153">
        <f>AC7</f>
        <v>0</v>
      </c>
      <c r="G46" s="74">
        <f>((2*3)*(55))</f>
        <v>330</v>
      </c>
      <c r="H46" s="68" t="s">
        <v>259</v>
      </c>
      <c r="I46" s="81" t="str">
        <f t="shared" si="10"/>
        <v/>
      </c>
      <c r="J46" s="81" t="str">
        <f t="shared" si="11"/>
        <v/>
      </c>
      <c r="K46" s="81" t="str">
        <f t="shared" si="11"/>
        <v/>
      </c>
      <c r="L46" s="81" t="str">
        <f t="shared" si="11"/>
        <v/>
      </c>
      <c r="M46" s="81" t="str">
        <f t="shared" si="11"/>
        <v/>
      </c>
      <c r="N46" s="81" t="str">
        <f t="shared" si="11"/>
        <v/>
      </c>
      <c r="O46" s="81" t="str">
        <f t="shared" si="11"/>
        <v/>
      </c>
      <c r="P46" s="81" t="str">
        <f t="shared" si="11"/>
        <v/>
      </c>
      <c r="Q46" s="81" t="str">
        <f t="shared" si="11"/>
        <v/>
      </c>
      <c r="R46" s="81" t="str">
        <f t="shared" si="11"/>
        <v/>
      </c>
      <c r="S46" s="81" t="str">
        <f t="shared" si="11"/>
        <v/>
      </c>
      <c r="T46" s="81" t="str">
        <f t="shared" si="11"/>
        <v/>
      </c>
      <c r="U46" s="81" t="str">
        <f t="shared" si="11"/>
        <v/>
      </c>
      <c r="V46" s="81" t="str">
        <f t="shared" si="11"/>
        <v/>
      </c>
      <c r="W46" s="81" t="str">
        <f t="shared" si="11"/>
        <v/>
      </c>
      <c r="X46" s="81" t="str">
        <f t="shared" si="11"/>
        <v/>
      </c>
      <c r="Y46" s="81" t="str">
        <f t="shared" si="11"/>
        <v/>
      </c>
      <c r="Z46" s="81" t="str">
        <f t="shared" si="12"/>
        <v/>
      </c>
      <c r="AA46" s="81" t="str">
        <f t="shared" si="12"/>
        <v/>
      </c>
      <c r="AB46" s="291" t="str">
        <f t="shared" si="12"/>
        <v/>
      </c>
      <c r="AC46" s="332">
        <f t="shared" si="9"/>
        <v>0</v>
      </c>
      <c r="AD46" s="41"/>
      <c r="AE46" s="41"/>
      <c r="AH46" s="163"/>
      <c r="AI46" s="163"/>
      <c r="AJ46" s="163"/>
      <c r="AK46" s="163"/>
      <c r="AL46" s="163"/>
      <c r="AM46" s="163"/>
      <c r="AN46" s="163"/>
      <c r="AO46" s="163"/>
    </row>
    <row r="47" spans="2:104" ht="17">
      <c r="B47" s="185" t="s">
        <v>671</v>
      </c>
      <c r="C47" s="72" t="s">
        <v>244</v>
      </c>
      <c r="D47" s="151"/>
      <c r="E47" s="336">
        <f t="shared" si="13"/>
        <v>25</v>
      </c>
      <c r="F47" s="153">
        <f>AC7</f>
        <v>0</v>
      </c>
      <c r="G47" s="74">
        <f>((5*6)*(23.95))</f>
        <v>718.5</v>
      </c>
      <c r="H47" s="68" t="s">
        <v>259</v>
      </c>
      <c r="I47" s="81" t="str">
        <f t="shared" si="10"/>
        <v/>
      </c>
      <c r="J47" s="81" t="str">
        <f t="shared" si="11"/>
        <v/>
      </c>
      <c r="K47" s="81" t="str">
        <f t="shared" si="11"/>
        <v/>
      </c>
      <c r="L47" s="81" t="str">
        <f t="shared" si="11"/>
        <v/>
      </c>
      <c r="M47" s="81" t="str">
        <f t="shared" si="11"/>
        <v/>
      </c>
      <c r="N47" s="81" t="str">
        <f t="shared" si="11"/>
        <v/>
      </c>
      <c r="O47" s="81" t="str">
        <f t="shared" si="11"/>
        <v/>
      </c>
      <c r="P47" s="81" t="str">
        <f t="shared" si="11"/>
        <v/>
      </c>
      <c r="Q47" s="81" t="str">
        <f t="shared" si="11"/>
        <v/>
      </c>
      <c r="R47" s="81" t="str">
        <f t="shared" si="11"/>
        <v/>
      </c>
      <c r="S47" s="81" t="str">
        <f t="shared" si="11"/>
        <v/>
      </c>
      <c r="T47" s="81" t="str">
        <f t="shared" si="11"/>
        <v/>
      </c>
      <c r="U47" s="81" t="str">
        <f t="shared" si="11"/>
        <v/>
      </c>
      <c r="V47" s="81" t="str">
        <f t="shared" si="11"/>
        <v/>
      </c>
      <c r="W47" s="81" t="str">
        <f t="shared" si="11"/>
        <v/>
      </c>
      <c r="X47" s="81" t="str">
        <f t="shared" si="11"/>
        <v/>
      </c>
      <c r="Y47" s="81" t="str">
        <f t="shared" si="11"/>
        <v/>
      </c>
      <c r="Z47" s="81" t="str">
        <f t="shared" si="12"/>
        <v/>
      </c>
      <c r="AA47" s="81" t="str">
        <f t="shared" si="12"/>
        <v/>
      </c>
      <c r="AB47" s="291" t="str">
        <f t="shared" si="12"/>
        <v/>
      </c>
      <c r="AC47" s="332">
        <f t="shared" si="9"/>
        <v>0</v>
      </c>
      <c r="AD47" s="41"/>
      <c r="AE47" s="41"/>
    </row>
    <row r="48" spans="2:104" ht="17">
      <c r="B48" s="149" t="s">
        <v>613</v>
      </c>
      <c r="C48" s="72"/>
      <c r="D48" s="151"/>
      <c r="E48" s="336"/>
      <c r="F48" s="153"/>
      <c r="G48" s="68"/>
      <c r="H48" s="68"/>
      <c r="I48" s="81"/>
      <c r="J48" s="81"/>
      <c r="K48" s="81"/>
      <c r="L48" s="81"/>
      <c r="M48" s="81"/>
      <c r="N48" s="81"/>
      <c r="O48" s="81"/>
      <c r="P48" s="81"/>
      <c r="Q48" s="81"/>
      <c r="R48" s="81"/>
      <c r="S48" s="81"/>
      <c r="T48" s="81"/>
      <c r="U48" s="81"/>
      <c r="V48" s="81"/>
      <c r="W48" s="81"/>
      <c r="X48" s="81"/>
      <c r="Y48" s="81"/>
      <c r="Z48" s="81"/>
      <c r="AA48" s="81"/>
      <c r="AB48" s="291"/>
      <c r="AC48" s="332" t="str">
        <f t="shared" si="9"/>
        <v/>
      </c>
      <c r="AD48" s="41"/>
      <c r="AE48" s="41"/>
    </row>
    <row r="49" spans="2:104" ht="17">
      <c r="B49" s="185" t="s">
        <v>672</v>
      </c>
      <c r="C49" s="72" t="s">
        <v>673</v>
      </c>
      <c r="D49" s="151"/>
      <c r="E49" s="336">
        <f t="shared" si="13"/>
        <v>40</v>
      </c>
      <c r="F49" s="153">
        <f>AC6</f>
        <v>0</v>
      </c>
      <c r="G49" s="74">
        <f>(1200*18.55)</f>
        <v>22260</v>
      </c>
      <c r="H49" s="68" t="s">
        <v>674</v>
      </c>
      <c r="I49" s="81" t="str">
        <f t="shared" si="10"/>
        <v/>
      </c>
      <c r="J49" s="81" t="str">
        <f t="shared" ref="J49:Y54" si="14">IFERROR(IF(OR(J$11=$E49,($E49+$C49)=J$11,($E49+$C49*2)=J$11,($E49+$C49*3)=J$11,($E49+$C49*4)=J$11),$G49*$F49,""),"")</f>
        <v/>
      </c>
      <c r="K49" s="81" t="str">
        <f t="shared" si="14"/>
        <v/>
      </c>
      <c r="L49" s="81" t="str">
        <f t="shared" si="14"/>
        <v/>
      </c>
      <c r="M49" s="81" t="str">
        <f t="shared" si="14"/>
        <v/>
      </c>
      <c r="N49" s="81" t="str">
        <f t="shared" si="14"/>
        <v/>
      </c>
      <c r="O49" s="81" t="str">
        <f t="shared" si="14"/>
        <v/>
      </c>
      <c r="P49" s="81" t="str">
        <f t="shared" si="14"/>
        <v/>
      </c>
      <c r="Q49" s="81" t="str">
        <f t="shared" si="14"/>
        <v/>
      </c>
      <c r="R49" s="81" t="str">
        <f t="shared" si="14"/>
        <v/>
      </c>
      <c r="S49" s="81" t="str">
        <f t="shared" si="14"/>
        <v/>
      </c>
      <c r="T49" s="81" t="str">
        <f t="shared" si="14"/>
        <v/>
      </c>
      <c r="U49" s="81" t="str">
        <f t="shared" si="14"/>
        <v/>
      </c>
      <c r="V49" s="81" t="str">
        <f t="shared" si="14"/>
        <v/>
      </c>
      <c r="W49" s="81" t="str">
        <f t="shared" si="14"/>
        <v/>
      </c>
      <c r="X49" s="81" t="str">
        <f t="shared" si="14"/>
        <v/>
      </c>
      <c r="Y49" s="81" t="str">
        <f t="shared" si="14"/>
        <v/>
      </c>
      <c r="Z49" s="81" t="str">
        <f t="shared" ref="Z49:AB54" si="15">IFERROR(IF(OR(Z$11=$E49,($E49+$C49)=Z$11,($E49+$C49*2)=Z$11,($E49+$C49*3)=Z$11,($E49+$C49*4)=Z$11),$G49*$F49,""),"")</f>
        <v/>
      </c>
      <c r="AA49" s="81" t="str">
        <f t="shared" si="15"/>
        <v/>
      </c>
      <c r="AB49" s="291" t="str">
        <f t="shared" si="15"/>
        <v/>
      </c>
      <c r="AC49" s="332">
        <f t="shared" si="9"/>
        <v>0</v>
      </c>
      <c r="AD49" s="41"/>
      <c r="AE49" s="41"/>
    </row>
    <row r="50" spans="2:104" s="186" customFormat="1" ht="17">
      <c r="B50" s="185" t="s">
        <v>675</v>
      </c>
      <c r="C50" s="72" t="s">
        <v>676</v>
      </c>
      <c r="D50" s="151"/>
      <c r="E50" s="336">
        <f t="shared" si="13"/>
        <v>30</v>
      </c>
      <c r="F50" s="153">
        <f>AC6</f>
        <v>0</v>
      </c>
      <c r="G50" s="74">
        <f>(1200*3.21)</f>
        <v>3852</v>
      </c>
      <c r="H50" s="68" t="s">
        <v>674</v>
      </c>
      <c r="I50" s="81" t="str">
        <f t="shared" si="10"/>
        <v/>
      </c>
      <c r="J50" s="81" t="str">
        <f t="shared" si="14"/>
        <v/>
      </c>
      <c r="K50" s="81" t="str">
        <f t="shared" si="14"/>
        <v/>
      </c>
      <c r="L50" s="81" t="str">
        <f t="shared" si="14"/>
        <v/>
      </c>
      <c r="M50" s="81" t="str">
        <f t="shared" si="14"/>
        <v/>
      </c>
      <c r="N50" s="81" t="str">
        <f t="shared" si="14"/>
        <v/>
      </c>
      <c r="O50" s="81" t="str">
        <f t="shared" si="14"/>
        <v/>
      </c>
      <c r="P50" s="81" t="str">
        <f t="shared" si="14"/>
        <v/>
      </c>
      <c r="Q50" s="81" t="str">
        <f t="shared" si="14"/>
        <v/>
      </c>
      <c r="R50" s="81" t="str">
        <f t="shared" si="14"/>
        <v/>
      </c>
      <c r="S50" s="81" t="str">
        <f t="shared" si="14"/>
        <v/>
      </c>
      <c r="T50" s="81" t="str">
        <f t="shared" si="14"/>
        <v/>
      </c>
      <c r="U50" s="81" t="str">
        <f t="shared" si="14"/>
        <v/>
      </c>
      <c r="V50" s="81" t="str">
        <f t="shared" si="14"/>
        <v/>
      </c>
      <c r="W50" s="81" t="str">
        <f t="shared" si="14"/>
        <v/>
      </c>
      <c r="X50" s="81" t="str">
        <f t="shared" si="14"/>
        <v/>
      </c>
      <c r="Y50" s="81" t="str">
        <f t="shared" si="14"/>
        <v/>
      </c>
      <c r="Z50" s="81" t="str">
        <f t="shared" si="15"/>
        <v/>
      </c>
      <c r="AA50" s="81" t="str">
        <f t="shared" si="15"/>
        <v/>
      </c>
      <c r="AB50" s="291" t="str">
        <f t="shared" si="15"/>
        <v/>
      </c>
      <c r="AC50" s="332">
        <f t="shared" si="9"/>
        <v>0</v>
      </c>
      <c r="AD50" s="41"/>
      <c r="AE50" s="41"/>
      <c r="AF50" s="101"/>
      <c r="AG50" s="101"/>
      <c r="AH50" s="101"/>
      <c r="AI50" s="101"/>
      <c r="AJ50" s="101"/>
      <c r="AK50" s="101"/>
      <c r="AL50" s="101"/>
      <c r="AM50" s="101"/>
      <c r="AN50" s="101"/>
      <c r="AO50" s="101"/>
      <c r="AP50" s="101"/>
      <c r="AQ50" s="101"/>
      <c r="AR50" s="101"/>
      <c r="AS50" s="101"/>
      <c r="AT50" s="101"/>
      <c r="AU50" s="101"/>
      <c r="AV50" s="101"/>
      <c r="AW50" s="101"/>
      <c r="AX50" s="101"/>
      <c r="AY50" s="101"/>
      <c r="AZ50" s="101"/>
      <c r="BA50" s="101"/>
      <c r="BB50" s="101"/>
      <c r="BC50" s="101"/>
      <c r="BD50" s="101"/>
      <c r="BE50" s="101"/>
      <c r="BF50" s="101"/>
      <c r="BG50" s="101"/>
      <c r="BH50" s="101"/>
      <c r="BI50" s="101"/>
      <c r="BJ50" s="101"/>
      <c r="BK50" s="101"/>
      <c r="BL50" s="101"/>
      <c r="BM50" s="101"/>
      <c r="BN50" s="101"/>
      <c r="BO50" s="101"/>
      <c r="BP50" s="101"/>
      <c r="BQ50" s="101"/>
      <c r="BR50" s="101"/>
      <c r="BS50" s="101"/>
      <c r="BT50" s="101"/>
      <c r="BU50" s="101"/>
      <c r="BV50" s="101"/>
      <c r="BW50" s="101"/>
      <c r="BX50" s="101"/>
      <c r="BY50" s="101"/>
      <c r="BZ50" s="101"/>
      <c r="CA50" s="101"/>
      <c r="CB50" s="101"/>
      <c r="CC50" s="101"/>
      <c r="CD50" s="101"/>
      <c r="CE50" s="101"/>
      <c r="CF50" s="101"/>
      <c r="CG50" s="101"/>
      <c r="CH50" s="101"/>
      <c r="CI50" s="101"/>
      <c r="CJ50" s="101"/>
      <c r="CK50" s="101"/>
      <c r="CL50" s="101"/>
      <c r="CM50" s="101"/>
      <c r="CN50" s="101"/>
      <c r="CO50" s="101"/>
      <c r="CP50" s="101"/>
      <c r="CQ50" s="101"/>
      <c r="CR50" s="101"/>
      <c r="CS50" s="101"/>
      <c r="CT50" s="101"/>
      <c r="CU50" s="101"/>
      <c r="CV50" s="101"/>
      <c r="CW50" s="101"/>
      <c r="CX50" s="101"/>
      <c r="CY50" s="101"/>
      <c r="CZ50" s="101"/>
    </row>
    <row r="51" spans="2:104" ht="17">
      <c r="B51" s="185" t="s">
        <v>677</v>
      </c>
      <c r="C51" s="72" t="s">
        <v>676</v>
      </c>
      <c r="D51" s="151"/>
      <c r="E51" s="336">
        <f t="shared" si="13"/>
        <v>30</v>
      </c>
      <c r="F51" s="153">
        <f>AC6</f>
        <v>0</v>
      </c>
      <c r="G51" s="74">
        <f>(1200*4.03)</f>
        <v>4836</v>
      </c>
      <c r="H51" s="68" t="s">
        <v>674</v>
      </c>
      <c r="I51" s="81" t="str">
        <f t="shared" si="10"/>
        <v/>
      </c>
      <c r="J51" s="81" t="str">
        <f t="shared" si="14"/>
        <v/>
      </c>
      <c r="K51" s="81" t="str">
        <f t="shared" si="14"/>
        <v/>
      </c>
      <c r="L51" s="81" t="str">
        <f t="shared" si="14"/>
        <v/>
      </c>
      <c r="M51" s="81" t="str">
        <f t="shared" si="14"/>
        <v/>
      </c>
      <c r="N51" s="81" t="str">
        <f t="shared" si="14"/>
        <v/>
      </c>
      <c r="O51" s="81" t="str">
        <f t="shared" si="14"/>
        <v/>
      </c>
      <c r="P51" s="81" t="str">
        <f t="shared" si="14"/>
        <v/>
      </c>
      <c r="Q51" s="81" t="str">
        <f t="shared" si="14"/>
        <v/>
      </c>
      <c r="R51" s="81" t="str">
        <f t="shared" si="14"/>
        <v/>
      </c>
      <c r="S51" s="81" t="str">
        <f t="shared" si="14"/>
        <v/>
      </c>
      <c r="T51" s="81" t="str">
        <f t="shared" si="14"/>
        <v/>
      </c>
      <c r="U51" s="81" t="str">
        <f t="shared" si="14"/>
        <v/>
      </c>
      <c r="V51" s="81" t="str">
        <f t="shared" si="14"/>
        <v/>
      </c>
      <c r="W51" s="81" t="str">
        <f t="shared" si="14"/>
        <v/>
      </c>
      <c r="X51" s="81" t="str">
        <f t="shared" si="14"/>
        <v/>
      </c>
      <c r="Y51" s="81" t="str">
        <f t="shared" si="14"/>
        <v/>
      </c>
      <c r="Z51" s="81" t="str">
        <f t="shared" si="15"/>
        <v/>
      </c>
      <c r="AA51" s="81" t="str">
        <f t="shared" si="15"/>
        <v/>
      </c>
      <c r="AB51" s="291" t="str">
        <f t="shared" si="15"/>
        <v/>
      </c>
      <c r="AC51" s="332">
        <f t="shared" si="9"/>
        <v>0</v>
      </c>
      <c r="AD51" s="41"/>
      <c r="AE51" s="41"/>
    </row>
    <row r="52" spans="2:104" ht="17">
      <c r="B52" s="149" t="s">
        <v>615</v>
      </c>
      <c r="C52" s="72" t="s">
        <v>236</v>
      </c>
      <c r="D52" s="151"/>
      <c r="E52" s="336">
        <f t="shared" si="13"/>
        <v>20</v>
      </c>
      <c r="F52" s="153">
        <f>AC7</f>
        <v>0</v>
      </c>
      <c r="G52" s="68">
        <v>28</v>
      </c>
      <c r="H52" s="68" t="s">
        <v>678</v>
      </c>
      <c r="I52" s="81" t="str">
        <f t="shared" si="10"/>
        <v/>
      </c>
      <c r="J52" s="81" t="str">
        <f t="shared" si="14"/>
        <v/>
      </c>
      <c r="K52" s="81" t="str">
        <f t="shared" si="14"/>
        <v/>
      </c>
      <c r="L52" s="81" t="str">
        <f t="shared" si="14"/>
        <v/>
      </c>
      <c r="M52" s="81" t="str">
        <f t="shared" si="14"/>
        <v/>
      </c>
      <c r="N52" s="81" t="str">
        <f t="shared" si="14"/>
        <v/>
      </c>
      <c r="O52" s="81" t="str">
        <f t="shared" si="14"/>
        <v/>
      </c>
      <c r="P52" s="81" t="str">
        <f t="shared" si="14"/>
        <v/>
      </c>
      <c r="Q52" s="81" t="str">
        <f t="shared" si="14"/>
        <v/>
      </c>
      <c r="R52" s="81" t="str">
        <f t="shared" si="14"/>
        <v/>
      </c>
      <c r="S52" s="81" t="str">
        <f t="shared" si="14"/>
        <v/>
      </c>
      <c r="T52" s="81" t="str">
        <f t="shared" si="14"/>
        <v/>
      </c>
      <c r="U52" s="81" t="str">
        <f t="shared" si="14"/>
        <v/>
      </c>
      <c r="V52" s="81" t="str">
        <f t="shared" si="14"/>
        <v/>
      </c>
      <c r="W52" s="81" t="str">
        <f t="shared" si="14"/>
        <v/>
      </c>
      <c r="X52" s="81" t="str">
        <f t="shared" si="14"/>
        <v/>
      </c>
      <c r="Y52" s="81" t="str">
        <f t="shared" si="14"/>
        <v/>
      </c>
      <c r="Z52" s="81" t="str">
        <f t="shared" si="15"/>
        <v/>
      </c>
      <c r="AA52" s="81" t="str">
        <f t="shared" si="15"/>
        <v/>
      </c>
      <c r="AB52" s="291">
        <f t="shared" si="15"/>
        <v>0</v>
      </c>
      <c r="AC52" s="332">
        <f t="shared" si="9"/>
        <v>0</v>
      </c>
      <c r="AD52" s="41"/>
      <c r="AE52" s="41"/>
    </row>
    <row r="53" spans="2:104" ht="17">
      <c r="B53" s="149" t="s">
        <v>1002</v>
      </c>
      <c r="C53" s="72" t="s">
        <v>236</v>
      </c>
      <c r="D53" s="151"/>
      <c r="E53" s="336">
        <f t="shared" si="13"/>
        <v>20</v>
      </c>
      <c r="F53" s="153">
        <f>AC7</f>
        <v>0</v>
      </c>
      <c r="G53" s="74">
        <f>30*(4*10)</f>
        <v>1200</v>
      </c>
      <c r="H53" s="68" t="s">
        <v>678</v>
      </c>
      <c r="I53" s="81" t="str">
        <f t="shared" si="10"/>
        <v/>
      </c>
      <c r="J53" s="81" t="str">
        <f t="shared" si="14"/>
        <v/>
      </c>
      <c r="K53" s="81" t="str">
        <f t="shared" si="14"/>
        <v/>
      </c>
      <c r="L53" s="81" t="str">
        <f t="shared" si="14"/>
        <v/>
      </c>
      <c r="M53" s="81" t="str">
        <f t="shared" si="14"/>
        <v/>
      </c>
      <c r="N53" s="81" t="str">
        <f t="shared" si="14"/>
        <v/>
      </c>
      <c r="O53" s="81" t="str">
        <f t="shared" si="14"/>
        <v/>
      </c>
      <c r="P53" s="81" t="str">
        <f t="shared" si="14"/>
        <v/>
      </c>
      <c r="Q53" s="81" t="str">
        <f t="shared" si="14"/>
        <v/>
      </c>
      <c r="R53" s="81" t="str">
        <f t="shared" si="14"/>
        <v/>
      </c>
      <c r="S53" s="81" t="str">
        <f t="shared" si="14"/>
        <v/>
      </c>
      <c r="T53" s="81" t="str">
        <f t="shared" si="14"/>
        <v/>
      </c>
      <c r="U53" s="81" t="str">
        <f t="shared" si="14"/>
        <v/>
      </c>
      <c r="V53" s="81" t="str">
        <f t="shared" si="14"/>
        <v/>
      </c>
      <c r="W53" s="81" t="str">
        <f t="shared" si="14"/>
        <v/>
      </c>
      <c r="X53" s="81" t="str">
        <f t="shared" si="14"/>
        <v/>
      </c>
      <c r="Y53" s="81" t="str">
        <f t="shared" si="14"/>
        <v/>
      </c>
      <c r="Z53" s="81" t="str">
        <f t="shared" si="15"/>
        <v/>
      </c>
      <c r="AA53" s="81" t="str">
        <f t="shared" si="15"/>
        <v/>
      </c>
      <c r="AB53" s="291">
        <f t="shared" si="15"/>
        <v>0</v>
      </c>
      <c r="AC53" s="332">
        <f t="shared" si="9"/>
        <v>0</v>
      </c>
      <c r="AD53" s="41"/>
      <c r="AE53" s="41"/>
    </row>
    <row r="54" spans="2:104" ht="17">
      <c r="B54" s="149" t="s">
        <v>895</v>
      </c>
      <c r="C54" s="72" t="s">
        <v>689</v>
      </c>
      <c r="D54" s="151"/>
      <c r="E54" s="337">
        <f t="shared" si="13"/>
        <v>7</v>
      </c>
      <c r="F54" s="153">
        <f>IF(N1CommonCarpetDefencies&gt;"",2500,0)</f>
        <v>2500</v>
      </c>
      <c r="G54" s="68">
        <v>1.96</v>
      </c>
      <c r="H54" s="68" t="s">
        <v>235</v>
      </c>
      <c r="I54" s="81" t="str">
        <f t="shared" si="10"/>
        <v/>
      </c>
      <c r="J54" s="81" t="str">
        <f t="shared" si="14"/>
        <v/>
      </c>
      <c r="K54" s="81" t="str">
        <f t="shared" si="14"/>
        <v/>
      </c>
      <c r="L54" s="81" t="str">
        <f t="shared" si="14"/>
        <v/>
      </c>
      <c r="M54" s="81" t="str">
        <f t="shared" si="14"/>
        <v/>
      </c>
      <c r="N54" s="81" t="str">
        <f t="shared" si="14"/>
        <v/>
      </c>
      <c r="O54" s="81">
        <f t="shared" si="14"/>
        <v>4900</v>
      </c>
      <c r="P54" s="81" t="str">
        <f t="shared" si="14"/>
        <v/>
      </c>
      <c r="Q54" s="81" t="str">
        <f t="shared" si="14"/>
        <v/>
      </c>
      <c r="R54" s="81" t="str">
        <f t="shared" si="14"/>
        <v/>
      </c>
      <c r="S54" s="81" t="str">
        <f t="shared" si="14"/>
        <v/>
      </c>
      <c r="T54" s="81" t="str">
        <f t="shared" si="14"/>
        <v/>
      </c>
      <c r="U54" s="81" t="str">
        <f t="shared" si="14"/>
        <v/>
      </c>
      <c r="V54" s="81">
        <f t="shared" si="14"/>
        <v>4900</v>
      </c>
      <c r="W54" s="81" t="str">
        <f t="shared" si="14"/>
        <v/>
      </c>
      <c r="X54" s="81" t="str">
        <f t="shared" si="14"/>
        <v/>
      </c>
      <c r="Y54" s="81" t="str">
        <f t="shared" si="14"/>
        <v/>
      </c>
      <c r="Z54" s="81" t="str">
        <f t="shared" si="15"/>
        <v/>
      </c>
      <c r="AA54" s="81" t="str">
        <f t="shared" si="15"/>
        <v/>
      </c>
      <c r="AB54" s="291" t="str">
        <f t="shared" si="15"/>
        <v/>
      </c>
      <c r="AC54" s="332">
        <f t="shared" si="9"/>
        <v>9800</v>
      </c>
      <c r="AD54" s="41"/>
      <c r="AE54" s="41"/>
    </row>
    <row r="55" spans="2:104" ht="19" thickBot="1">
      <c r="B55" s="193"/>
      <c r="C55" s="194"/>
      <c r="D55" s="195"/>
      <c r="E55" s="195"/>
      <c r="F55" s="196"/>
      <c r="G55" s="179"/>
      <c r="H55" s="179"/>
      <c r="I55" s="105"/>
      <c r="J55" s="105"/>
      <c r="K55" s="105"/>
      <c r="L55" s="105"/>
      <c r="M55" s="105"/>
      <c r="N55" s="105"/>
      <c r="O55" s="105"/>
      <c r="P55" s="105"/>
      <c r="Q55" s="105"/>
      <c r="R55" s="105"/>
      <c r="S55" s="105"/>
      <c r="T55" s="105"/>
      <c r="U55" s="105"/>
      <c r="V55" s="105"/>
      <c r="W55" s="105"/>
      <c r="X55" s="105"/>
      <c r="Y55" s="105"/>
      <c r="Z55" s="105"/>
      <c r="AA55" s="105"/>
      <c r="AB55" s="105"/>
      <c r="AC55" s="168"/>
      <c r="AD55" s="41"/>
      <c r="AE55" s="41"/>
    </row>
    <row r="56" spans="2:104" ht="18" thickBot="1">
      <c r="B56" s="333" t="s">
        <v>679</v>
      </c>
      <c r="C56" s="197"/>
      <c r="D56" s="198"/>
      <c r="E56" s="198"/>
      <c r="F56" s="199"/>
      <c r="G56" s="200"/>
      <c r="H56" s="200"/>
      <c r="I56" s="201">
        <f>SUM(I33:I54)</f>
        <v>0</v>
      </c>
      <c r="J56" s="201">
        <f t="shared" ref="J56:AC56" si="16">SUM(J33:J54)</f>
        <v>0</v>
      </c>
      <c r="K56" s="201">
        <f t="shared" si="16"/>
        <v>0</v>
      </c>
      <c r="L56" s="201">
        <f t="shared" si="16"/>
        <v>0</v>
      </c>
      <c r="M56" s="201">
        <f t="shared" si="16"/>
        <v>0</v>
      </c>
      <c r="N56" s="201">
        <f t="shared" si="16"/>
        <v>0</v>
      </c>
      <c r="O56" s="201">
        <f t="shared" si="16"/>
        <v>4900</v>
      </c>
      <c r="P56" s="201">
        <f t="shared" si="16"/>
        <v>0</v>
      </c>
      <c r="Q56" s="201">
        <f t="shared" si="16"/>
        <v>0</v>
      </c>
      <c r="R56" s="201">
        <f t="shared" si="16"/>
        <v>0</v>
      </c>
      <c r="S56" s="201">
        <f t="shared" si="16"/>
        <v>0</v>
      </c>
      <c r="T56" s="201">
        <f t="shared" si="16"/>
        <v>0</v>
      </c>
      <c r="U56" s="201">
        <f t="shared" si="16"/>
        <v>0</v>
      </c>
      <c r="V56" s="201">
        <f t="shared" si="16"/>
        <v>4900</v>
      </c>
      <c r="W56" s="201">
        <f t="shared" si="16"/>
        <v>0</v>
      </c>
      <c r="X56" s="201">
        <f t="shared" si="16"/>
        <v>0</v>
      </c>
      <c r="Y56" s="201">
        <f t="shared" si="16"/>
        <v>0</v>
      </c>
      <c r="Z56" s="201">
        <f t="shared" si="16"/>
        <v>0</v>
      </c>
      <c r="AA56" s="201">
        <f t="shared" si="16"/>
        <v>0</v>
      </c>
      <c r="AB56" s="202">
        <f t="shared" si="16"/>
        <v>0</v>
      </c>
      <c r="AC56" s="203">
        <f t="shared" si="16"/>
        <v>9800</v>
      </c>
      <c r="AD56" s="41"/>
      <c r="AE56" s="41"/>
    </row>
    <row r="57" spans="2:104" ht="18">
      <c r="B57" s="193"/>
      <c r="C57" s="194"/>
      <c r="D57" s="195"/>
      <c r="E57" s="195"/>
      <c r="F57" s="196"/>
      <c r="G57" s="179"/>
      <c r="H57" s="179"/>
      <c r="I57" s="105"/>
      <c r="J57" s="105"/>
      <c r="K57" s="105"/>
      <c r="L57" s="105"/>
      <c r="M57" s="105"/>
      <c r="N57" s="105"/>
      <c r="O57" s="105"/>
      <c r="P57" s="105"/>
      <c r="Q57" s="105"/>
      <c r="R57" s="105"/>
      <c r="S57" s="105"/>
      <c r="T57" s="105"/>
      <c r="U57" s="105"/>
      <c r="V57" s="105"/>
      <c r="W57" s="105"/>
      <c r="X57" s="105"/>
      <c r="Y57" s="105"/>
      <c r="Z57" s="105"/>
      <c r="AA57" s="105"/>
      <c r="AB57" s="105"/>
      <c r="AC57" s="182"/>
      <c r="AD57" s="41"/>
      <c r="AE57" s="41"/>
    </row>
    <row r="58" spans="2:104" ht="17">
      <c r="B58" s="58"/>
      <c r="C58" s="432" t="s">
        <v>200</v>
      </c>
      <c r="D58" s="433"/>
      <c r="E58" s="433"/>
      <c r="F58" s="433"/>
      <c r="G58" s="433"/>
      <c r="H58" s="433"/>
      <c r="I58" s="433"/>
      <c r="J58" s="433"/>
      <c r="K58" s="433"/>
      <c r="L58" s="433"/>
      <c r="M58" s="433"/>
      <c r="N58" s="433"/>
      <c r="O58" s="433"/>
      <c r="P58" s="433"/>
      <c r="Q58" s="433"/>
      <c r="R58" s="433"/>
      <c r="S58" s="433"/>
      <c r="T58" s="433"/>
      <c r="U58" s="433"/>
      <c r="V58" s="433"/>
      <c r="W58" s="433"/>
      <c r="X58" s="433"/>
      <c r="Y58" s="433"/>
      <c r="Z58" s="433"/>
      <c r="AA58" s="433"/>
      <c r="AB58" s="433"/>
      <c r="AC58" s="269" t="s">
        <v>201</v>
      </c>
      <c r="AD58" s="41"/>
      <c r="AE58" s="41"/>
    </row>
    <row r="59" spans="2:104" ht="17">
      <c r="B59" s="62" t="s">
        <v>202</v>
      </c>
      <c r="C59" s="103"/>
      <c r="D59" s="103"/>
      <c r="E59" s="103"/>
      <c r="F59" s="103"/>
      <c r="G59" s="103"/>
      <c r="H59" s="103"/>
      <c r="I59" s="103">
        <v>1</v>
      </c>
      <c r="J59" s="103">
        <f t="shared" ref="J59:AB59" si="17">+I59+1</f>
        <v>2</v>
      </c>
      <c r="K59" s="103">
        <f t="shared" si="17"/>
        <v>3</v>
      </c>
      <c r="L59" s="103">
        <f t="shared" si="17"/>
        <v>4</v>
      </c>
      <c r="M59" s="103">
        <f t="shared" si="17"/>
        <v>5</v>
      </c>
      <c r="N59" s="103">
        <f t="shared" si="17"/>
        <v>6</v>
      </c>
      <c r="O59" s="103">
        <f t="shared" si="17"/>
        <v>7</v>
      </c>
      <c r="P59" s="103">
        <f t="shared" si="17"/>
        <v>8</v>
      </c>
      <c r="Q59" s="103">
        <f t="shared" si="17"/>
        <v>9</v>
      </c>
      <c r="R59" s="103">
        <f t="shared" si="17"/>
        <v>10</v>
      </c>
      <c r="S59" s="103">
        <f t="shared" si="17"/>
        <v>11</v>
      </c>
      <c r="T59" s="103">
        <f t="shared" si="17"/>
        <v>12</v>
      </c>
      <c r="U59" s="103">
        <f t="shared" si="17"/>
        <v>13</v>
      </c>
      <c r="V59" s="103">
        <f t="shared" si="17"/>
        <v>14</v>
      </c>
      <c r="W59" s="103">
        <f t="shared" si="17"/>
        <v>15</v>
      </c>
      <c r="X59" s="103">
        <f t="shared" si="17"/>
        <v>16</v>
      </c>
      <c r="Y59" s="103">
        <f t="shared" si="17"/>
        <v>17</v>
      </c>
      <c r="Z59" s="103">
        <f t="shared" si="17"/>
        <v>18</v>
      </c>
      <c r="AA59" s="103">
        <f t="shared" si="17"/>
        <v>19</v>
      </c>
      <c r="AB59" s="103">
        <f t="shared" si="17"/>
        <v>20</v>
      </c>
      <c r="AC59" s="270" t="s">
        <v>203</v>
      </c>
      <c r="AD59" s="41"/>
      <c r="AE59" s="41"/>
    </row>
    <row r="60" spans="2:104" ht="51">
      <c r="B60" s="63" t="s">
        <v>204</v>
      </c>
      <c r="C60" s="64" t="s">
        <v>205</v>
      </c>
      <c r="D60" s="64" t="s">
        <v>206</v>
      </c>
      <c r="E60" s="145" t="s">
        <v>207</v>
      </c>
      <c r="F60" s="63" t="s">
        <v>208</v>
      </c>
      <c r="G60" s="64" t="s">
        <v>209</v>
      </c>
      <c r="H60" s="64" t="s">
        <v>210</v>
      </c>
      <c r="I60" s="63" t="s">
        <v>211</v>
      </c>
      <c r="J60" s="63" t="s">
        <v>212</v>
      </c>
      <c r="K60" s="63" t="s">
        <v>213</v>
      </c>
      <c r="L60" s="63" t="s">
        <v>214</v>
      </c>
      <c r="M60" s="63" t="s">
        <v>215</v>
      </c>
      <c r="N60" s="63" t="s">
        <v>216</v>
      </c>
      <c r="O60" s="63" t="s">
        <v>217</v>
      </c>
      <c r="P60" s="63" t="s">
        <v>218</v>
      </c>
      <c r="Q60" s="63" t="s">
        <v>219</v>
      </c>
      <c r="R60" s="63" t="s">
        <v>220</v>
      </c>
      <c r="S60" s="63" t="s">
        <v>221</v>
      </c>
      <c r="T60" s="63" t="s">
        <v>222</v>
      </c>
      <c r="U60" s="63" t="s">
        <v>223</v>
      </c>
      <c r="V60" s="63" t="s">
        <v>224</v>
      </c>
      <c r="W60" s="63" t="s">
        <v>225</v>
      </c>
      <c r="X60" s="63" t="s">
        <v>226</v>
      </c>
      <c r="Y60" s="63" t="s">
        <v>227</v>
      </c>
      <c r="Z60" s="63" t="s">
        <v>228</v>
      </c>
      <c r="AA60" s="63" t="s">
        <v>229</v>
      </c>
      <c r="AB60" s="62" t="s">
        <v>230</v>
      </c>
      <c r="AC60" s="271" t="s">
        <v>231</v>
      </c>
      <c r="AD60" s="41"/>
      <c r="AE60" s="41"/>
    </row>
    <row r="61" spans="2:104" ht="17">
      <c r="B61" s="334" t="s">
        <v>680</v>
      </c>
      <c r="C61" s="72"/>
      <c r="D61" s="63"/>
      <c r="E61" s="63"/>
      <c r="F61" s="73"/>
      <c r="G61" s="74"/>
      <c r="H61" s="74"/>
      <c r="I61" s="75"/>
      <c r="J61" s="75"/>
      <c r="K61" s="75"/>
      <c r="L61" s="75"/>
      <c r="M61" s="75"/>
      <c r="N61" s="75"/>
      <c r="O61" s="75"/>
      <c r="P61" s="75"/>
      <c r="Q61" s="75"/>
      <c r="R61" s="75"/>
      <c r="S61" s="75"/>
      <c r="T61" s="75"/>
      <c r="U61" s="75"/>
      <c r="V61" s="75"/>
      <c r="W61" s="75"/>
      <c r="X61" s="75"/>
      <c r="Y61" s="75"/>
      <c r="Z61" s="75"/>
      <c r="AA61" s="75"/>
      <c r="AB61" s="155"/>
      <c r="AC61" s="273"/>
      <c r="AD61" s="41"/>
      <c r="AE61" s="41"/>
    </row>
    <row r="62" spans="2:104" ht="17">
      <c r="B62" s="149" t="s">
        <v>681</v>
      </c>
      <c r="C62" s="72" t="s">
        <v>248</v>
      </c>
      <c r="D62" s="151"/>
      <c r="E62" s="63">
        <f>C62-D62</f>
        <v>15</v>
      </c>
      <c r="F62" s="153">
        <f>AC7</f>
        <v>0</v>
      </c>
      <c r="G62" s="74">
        <f>(6.36*1200)</f>
        <v>7632</v>
      </c>
      <c r="H62" s="68" t="s">
        <v>678</v>
      </c>
      <c r="I62" s="81"/>
      <c r="J62" s="81" t="str">
        <f t="shared" ref="J62:Y64" si="18">IFERROR(IF(OR(J$11=$E62,($E62+$C62)=J$11,($E62+$C62*2)=J$11,($E62+$C62*3)=J$11,($E62+$C62*4)=J$11),$G62*$F62,""),"")</f>
        <v/>
      </c>
      <c r="K62" s="81" t="str">
        <f t="shared" si="18"/>
        <v/>
      </c>
      <c r="L62" s="81" t="str">
        <f t="shared" si="18"/>
        <v/>
      </c>
      <c r="M62" s="81" t="str">
        <f t="shared" si="18"/>
        <v/>
      </c>
      <c r="N62" s="81" t="str">
        <f t="shared" si="18"/>
        <v/>
      </c>
      <c r="O62" s="81" t="str">
        <f t="shared" si="18"/>
        <v/>
      </c>
      <c r="P62" s="81" t="str">
        <f t="shared" si="18"/>
        <v/>
      </c>
      <c r="Q62" s="81" t="str">
        <f t="shared" si="18"/>
        <v/>
      </c>
      <c r="R62" s="81" t="str">
        <f t="shared" si="18"/>
        <v/>
      </c>
      <c r="S62" s="81" t="str">
        <f t="shared" si="18"/>
        <v/>
      </c>
      <c r="T62" s="81" t="str">
        <f t="shared" si="18"/>
        <v/>
      </c>
      <c r="U62" s="81" t="str">
        <f t="shared" si="18"/>
        <v/>
      </c>
      <c r="V62" s="81" t="str">
        <f t="shared" si="18"/>
        <v/>
      </c>
      <c r="W62" s="81">
        <f t="shared" si="18"/>
        <v>0</v>
      </c>
      <c r="X62" s="81" t="str">
        <f t="shared" si="18"/>
        <v/>
      </c>
      <c r="Y62" s="81" t="str">
        <f t="shared" si="18"/>
        <v/>
      </c>
      <c r="Z62" s="81" t="str">
        <f t="shared" ref="Z62:AB64" si="19">IFERROR(IF(OR(Z$11=$E62,($E62+$C62)=Z$11,($E62+$C62*2)=Z$11,($E62+$C62*3)=Z$11,($E62+$C62*4)=Z$11),$G62*$F62,""),"")</f>
        <v/>
      </c>
      <c r="AA62" s="81" t="str">
        <f t="shared" si="19"/>
        <v/>
      </c>
      <c r="AB62" s="291" t="str">
        <f t="shared" si="19"/>
        <v/>
      </c>
      <c r="AC62" s="292">
        <f>SUM(I62:AB62)</f>
        <v>0</v>
      </c>
      <c r="AD62" s="41"/>
      <c r="AE62" s="41"/>
    </row>
    <row r="63" spans="2:104" ht="17">
      <c r="B63" s="149" t="s">
        <v>682</v>
      </c>
      <c r="C63" s="72" t="s">
        <v>881</v>
      </c>
      <c r="D63" s="151"/>
      <c r="E63" s="63">
        <f>C63-D63</f>
        <v>12</v>
      </c>
      <c r="F63" s="153">
        <f>AC7</f>
        <v>0</v>
      </c>
      <c r="G63" s="74">
        <v>745</v>
      </c>
      <c r="H63" s="68" t="s">
        <v>678</v>
      </c>
      <c r="I63" s="81"/>
      <c r="J63" s="81" t="str">
        <f t="shared" si="18"/>
        <v/>
      </c>
      <c r="K63" s="81" t="str">
        <f t="shared" si="18"/>
        <v/>
      </c>
      <c r="L63" s="81" t="str">
        <f t="shared" si="18"/>
        <v/>
      </c>
      <c r="M63" s="81" t="str">
        <f t="shared" si="18"/>
        <v/>
      </c>
      <c r="N63" s="81" t="str">
        <f t="shared" si="18"/>
        <v/>
      </c>
      <c r="O63" s="81" t="str">
        <f t="shared" si="18"/>
        <v/>
      </c>
      <c r="P63" s="81" t="str">
        <f t="shared" si="18"/>
        <v/>
      </c>
      <c r="Q63" s="81" t="str">
        <f t="shared" si="18"/>
        <v/>
      </c>
      <c r="R63" s="81" t="str">
        <f t="shared" si="18"/>
        <v/>
      </c>
      <c r="S63" s="81" t="str">
        <f t="shared" si="18"/>
        <v/>
      </c>
      <c r="T63" s="81">
        <f t="shared" si="18"/>
        <v>0</v>
      </c>
      <c r="U63" s="81" t="str">
        <f t="shared" si="18"/>
        <v/>
      </c>
      <c r="V63" s="81" t="str">
        <f t="shared" si="18"/>
        <v/>
      </c>
      <c r="W63" s="81" t="str">
        <f t="shared" si="18"/>
        <v/>
      </c>
      <c r="X63" s="81" t="str">
        <f t="shared" si="18"/>
        <v/>
      </c>
      <c r="Y63" s="81" t="str">
        <f t="shared" si="18"/>
        <v/>
      </c>
      <c r="Z63" s="81" t="str">
        <f t="shared" si="19"/>
        <v/>
      </c>
      <c r="AA63" s="81" t="str">
        <f t="shared" si="19"/>
        <v/>
      </c>
      <c r="AB63" s="291" t="str">
        <f t="shared" si="19"/>
        <v/>
      </c>
      <c r="AC63" s="292">
        <f>SUM(I63:AB63)</f>
        <v>0</v>
      </c>
      <c r="AD63" s="41"/>
      <c r="AE63" s="41"/>
    </row>
    <row r="64" spans="2:104" ht="17">
      <c r="B64" s="149" t="s">
        <v>684</v>
      </c>
      <c r="C64" s="72" t="s">
        <v>683</v>
      </c>
      <c r="D64" s="151"/>
      <c r="E64" s="63">
        <f>C64-D64</f>
        <v>50</v>
      </c>
      <c r="F64" s="153">
        <f>AC7</f>
        <v>0</v>
      </c>
      <c r="G64" s="74">
        <v>645</v>
      </c>
      <c r="H64" s="68" t="s">
        <v>678</v>
      </c>
      <c r="I64" s="81"/>
      <c r="J64" s="81" t="str">
        <f t="shared" si="18"/>
        <v/>
      </c>
      <c r="K64" s="81" t="str">
        <f t="shared" si="18"/>
        <v/>
      </c>
      <c r="L64" s="81" t="str">
        <f t="shared" si="18"/>
        <v/>
      </c>
      <c r="M64" s="81" t="str">
        <f t="shared" si="18"/>
        <v/>
      </c>
      <c r="N64" s="81" t="str">
        <f t="shared" si="18"/>
        <v/>
      </c>
      <c r="O64" s="81" t="str">
        <f t="shared" si="18"/>
        <v/>
      </c>
      <c r="P64" s="81" t="str">
        <f t="shared" si="18"/>
        <v/>
      </c>
      <c r="Q64" s="81" t="str">
        <f t="shared" si="18"/>
        <v/>
      </c>
      <c r="R64" s="81" t="str">
        <f t="shared" si="18"/>
        <v/>
      </c>
      <c r="S64" s="81" t="str">
        <f t="shared" si="18"/>
        <v/>
      </c>
      <c r="T64" s="81" t="str">
        <f t="shared" si="18"/>
        <v/>
      </c>
      <c r="U64" s="81" t="str">
        <f t="shared" si="18"/>
        <v/>
      </c>
      <c r="V64" s="81" t="str">
        <f t="shared" si="18"/>
        <v/>
      </c>
      <c r="W64" s="81" t="str">
        <f t="shared" si="18"/>
        <v/>
      </c>
      <c r="X64" s="81" t="str">
        <f t="shared" si="18"/>
        <v/>
      </c>
      <c r="Y64" s="81" t="str">
        <f t="shared" si="18"/>
        <v/>
      </c>
      <c r="Z64" s="81" t="str">
        <f t="shared" si="19"/>
        <v/>
      </c>
      <c r="AA64" s="81" t="str">
        <f t="shared" si="19"/>
        <v/>
      </c>
      <c r="AB64" s="291" t="str">
        <f t="shared" si="19"/>
        <v/>
      </c>
      <c r="AC64" s="292">
        <f>SUM(I64:AB64)</f>
        <v>0</v>
      </c>
      <c r="AD64" s="41"/>
      <c r="AE64" s="41"/>
    </row>
    <row r="65" spans="2:31" ht="19" thickBot="1">
      <c r="B65" s="193"/>
      <c r="C65" s="178"/>
      <c r="D65" s="163"/>
      <c r="E65" s="163"/>
      <c r="F65" s="165"/>
      <c r="G65" s="204"/>
      <c r="H65" s="204"/>
      <c r="I65" s="180"/>
      <c r="J65" s="180"/>
      <c r="K65" s="180"/>
      <c r="L65" s="180"/>
      <c r="M65" s="180"/>
      <c r="N65" s="180"/>
      <c r="O65" s="180"/>
      <c r="P65" s="180"/>
      <c r="Q65" s="180"/>
      <c r="R65" s="180"/>
      <c r="S65" s="180"/>
      <c r="T65" s="180"/>
      <c r="U65" s="180"/>
      <c r="V65" s="180"/>
      <c r="W65" s="180"/>
      <c r="X65" s="180"/>
      <c r="Y65" s="180"/>
      <c r="Z65" s="180"/>
      <c r="AA65" s="180"/>
      <c r="AB65" s="180"/>
      <c r="AC65" s="168"/>
      <c r="AD65" s="41"/>
      <c r="AE65" s="41"/>
    </row>
    <row r="66" spans="2:31" ht="18" thickBot="1">
      <c r="B66" s="205" t="s">
        <v>685</v>
      </c>
      <c r="C66" s="206"/>
      <c r="D66" s="207"/>
      <c r="E66" s="207"/>
      <c r="F66" s="208"/>
      <c r="G66" s="209"/>
      <c r="H66" s="209"/>
      <c r="I66" s="210">
        <f>SUM(I62:I64)</f>
        <v>0</v>
      </c>
      <c r="J66" s="211">
        <f t="shared" ref="J66:AC66" si="20">SUM(J62:J64)</f>
        <v>0</v>
      </c>
      <c r="K66" s="211">
        <f t="shared" si="20"/>
        <v>0</v>
      </c>
      <c r="L66" s="211">
        <f t="shared" si="20"/>
        <v>0</v>
      </c>
      <c r="M66" s="211">
        <f t="shared" si="20"/>
        <v>0</v>
      </c>
      <c r="N66" s="211">
        <f t="shared" si="20"/>
        <v>0</v>
      </c>
      <c r="O66" s="211">
        <f t="shared" si="20"/>
        <v>0</v>
      </c>
      <c r="P66" s="211">
        <f t="shared" si="20"/>
        <v>0</v>
      </c>
      <c r="Q66" s="211">
        <f t="shared" si="20"/>
        <v>0</v>
      </c>
      <c r="R66" s="211">
        <f t="shared" si="20"/>
        <v>0</v>
      </c>
      <c r="S66" s="211">
        <f t="shared" si="20"/>
        <v>0</v>
      </c>
      <c r="T66" s="211">
        <f t="shared" si="20"/>
        <v>0</v>
      </c>
      <c r="U66" s="211">
        <f t="shared" si="20"/>
        <v>0</v>
      </c>
      <c r="V66" s="211">
        <f t="shared" si="20"/>
        <v>0</v>
      </c>
      <c r="W66" s="211">
        <f t="shared" si="20"/>
        <v>0</v>
      </c>
      <c r="X66" s="211">
        <f t="shared" si="20"/>
        <v>0</v>
      </c>
      <c r="Y66" s="211">
        <f t="shared" si="20"/>
        <v>0</v>
      </c>
      <c r="Z66" s="211">
        <f t="shared" si="20"/>
        <v>0</v>
      </c>
      <c r="AA66" s="211">
        <f t="shared" si="20"/>
        <v>0</v>
      </c>
      <c r="AB66" s="212">
        <f t="shared" si="20"/>
        <v>0</v>
      </c>
      <c r="AC66" s="213">
        <f t="shared" si="20"/>
        <v>0</v>
      </c>
    </row>
    <row r="67" spans="2:31" ht="17">
      <c r="B67" s="214"/>
      <c r="C67" s="178"/>
      <c r="D67" s="163"/>
      <c r="E67" s="163"/>
      <c r="F67" s="165"/>
      <c r="G67" s="179"/>
      <c r="H67" s="179"/>
      <c r="I67" s="180"/>
      <c r="J67" s="180"/>
      <c r="K67" s="180"/>
      <c r="L67" s="180"/>
      <c r="M67" s="180"/>
      <c r="N67" s="180"/>
      <c r="O67" s="180"/>
      <c r="P67" s="180"/>
      <c r="Q67" s="180"/>
      <c r="R67" s="180"/>
      <c r="S67" s="180"/>
      <c r="T67" s="180"/>
      <c r="U67" s="180"/>
      <c r="V67" s="180"/>
      <c r="W67" s="180"/>
      <c r="X67" s="180"/>
      <c r="Y67" s="180"/>
      <c r="Z67" s="180"/>
      <c r="AA67" s="180"/>
      <c r="AB67" s="180"/>
      <c r="AC67" s="215"/>
    </row>
    <row r="68" spans="2:31" ht="17">
      <c r="B68" s="58"/>
      <c r="C68" s="432" t="s">
        <v>200</v>
      </c>
      <c r="D68" s="433"/>
      <c r="E68" s="433"/>
      <c r="F68" s="433"/>
      <c r="G68" s="433"/>
      <c r="H68" s="433"/>
      <c r="I68" s="433"/>
      <c r="J68" s="433"/>
      <c r="K68" s="433"/>
      <c r="L68" s="433"/>
      <c r="M68" s="433"/>
      <c r="N68" s="433"/>
      <c r="O68" s="433"/>
      <c r="P68" s="433"/>
      <c r="Q68" s="433"/>
      <c r="R68" s="433"/>
      <c r="S68" s="433"/>
      <c r="T68" s="433"/>
      <c r="U68" s="433"/>
      <c r="V68" s="433"/>
      <c r="W68" s="433"/>
      <c r="X68" s="433"/>
      <c r="Y68" s="433"/>
      <c r="Z68" s="433"/>
      <c r="AA68" s="433"/>
      <c r="AB68" s="433"/>
      <c r="AC68" s="269" t="s">
        <v>201</v>
      </c>
    </row>
    <row r="69" spans="2:31" ht="17">
      <c r="B69" s="62" t="s">
        <v>202</v>
      </c>
      <c r="C69" s="103"/>
      <c r="D69" s="103"/>
      <c r="E69" s="103"/>
      <c r="F69" s="103"/>
      <c r="G69" s="103"/>
      <c r="H69" s="103"/>
      <c r="I69" s="103">
        <v>1</v>
      </c>
      <c r="J69" s="103">
        <f t="shared" ref="J69:AB69" si="21">+I69+1</f>
        <v>2</v>
      </c>
      <c r="K69" s="103">
        <f t="shared" si="21"/>
        <v>3</v>
      </c>
      <c r="L69" s="103">
        <f t="shared" si="21"/>
        <v>4</v>
      </c>
      <c r="M69" s="103">
        <f t="shared" si="21"/>
        <v>5</v>
      </c>
      <c r="N69" s="103">
        <f t="shared" si="21"/>
        <v>6</v>
      </c>
      <c r="O69" s="103">
        <f t="shared" si="21"/>
        <v>7</v>
      </c>
      <c r="P69" s="103">
        <f t="shared" si="21"/>
        <v>8</v>
      </c>
      <c r="Q69" s="103">
        <f t="shared" si="21"/>
        <v>9</v>
      </c>
      <c r="R69" s="103">
        <f t="shared" si="21"/>
        <v>10</v>
      </c>
      <c r="S69" s="103">
        <f t="shared" si="21"/>
        <v>11</v>
      </c>
      <c r="T69" s="103">
        <f t="shared" si="21"/>
        <v>12</v>
      </c>
      <c r="U69" s="103">
        <f t="shared" si="21"/>
        <v>13</v>
      </c>
      <c r="V69" s="103">
        <f t="shared" si="21"/>
        <v>14</v>
      </c>
      <c r="W69" s="103">
        <f t="shared" si="21"/>
        <v>15</v>
      </c>
      <c r="X69" s="103">
        <f t="shared" si="21"/>
        <v>16</v>
      </c>
      <c r="Y69" s="103">
        <f t="shared" si="21"/>
        <v>17</v>
      </c>
      <c r="Z69" s="103">
        <f t="shared" si="21"/>
        <v>18</v>
      </c>
      <c r="AA69" s="103">
        <f t="shared" si="21"/>
        <v>19</v>
      </c>
      <c r="AB69" s="103">
        <f t="shared" si="21"/>
        <v>20</v>
      </c>
      <c r="AC69" s="270" t="s">
        <v>203</v>
      </c>
    </row>
    <row r="70" spans="2:31" ht="51">
      <c r="B70" s="63" t="s">
        <v>204</v>
      </c>
      <c r="C70" s="64" t="s">
        <v>205</v>
      </c>
      <c r="D70" s="64" t="s">
        <v>206</v>
      </c>
      <c r="E70" s="145" t="s">
        <v>207</v>
      </c>
      <c r="F70" s="63" t="s">
        <v>208</v>
      </c>
      <c r="G70" s="64" t="s">
        <v>209</v>
      </c>
      <c r="H70" s="64" t="s">
        <v>210</v>
      </c>
      <c r="I70" s="63" t="s">
        <v>211</v>
      </c>
      <c r="J70" s="63" t="s">
        <v>212</v>
      </c>
      <c r="K70" s="63" t="s">
        <v>213</v>
      </c>
      <c r="L70" s="63" t="s">
        <v>214</v>
      </c>
      <c r="M70" s="63" t="s">
        <v>215</v>
      </c>
      <c r="N70" s="63" t="s">
        <v>216</v>
      </c>
      <c r="O70" s="63" t="s">
        <v>217</v>
      </c>
      <c r="P70" s="63" t="s">
        <v>218</v>
      </c>
      <c r="Q70" s="63" t="s">
        <v>219</v>
      </c>
      <c r="R70" s="63" t="s">
        <v>220</v>
      </c>
      <c r="S70" s="63" t="s">
        <v>221</v>
      </c>
      <c r="T70" s="63" t="s">
        <v>222</v>
      </c>
      <c r="U70" s="63" t="s">
        <v>223</v>
      </c>
      <c r="V70" s="63" t="s">
        <v>224</v>
      </c>
      <c r="W70" s="63" t="s">
        <v>225</v>
      </c>
      <c r="X70" s="63" t="s">
        <v>226</v>
      </c>
      <c r="Y70" s="63" t="s">
        <v>227</v>
      </c>
      <c r="Z70" s="63" t="s">
        <v>228</v>
      </c>
      <c r="AA70" s="63" t="s">
        <v>229</v>
      </c>
      <c r="AB70" s="62" t="s">
        <v>230</v>
      </c>
      <c r="AC70" s="271" t="s">
        <v>231</v>
      </c>
      <c r="AD70" s="41"/>
      <c r="AE70" s="41"/>
    </row>
    <row r="71" spans="2:31" ht="17">
      <c r="B71" s="334" t="s">
        <v>686</v>
      </c>
      <c r="C71" s="216"/>
      <c r="D71" s="217"/>
      <c r="E71" s="217"/>
      <c r="F71" s="218"/>
      <c r="G71" s="219"/>
      <c r="H71" s="219"/>
      <c r="I71" s="220"/>
      <c r="J71" s="220"/>
      <c r="K71" s="220"/>
      <c r="L71" s="220"/>
      <c r="M71" s="220"/>
      <c r="N71" s="220"/>
      <c r="O71" s="220"/>
      <c r="P71" s="220"/>
      <c r="Q71" s="220"/>
      <c r="R71" s="220"/>
      <c r="S71" s="220"/>
      <c r="T71" s="220"/>
      <c r="U71" s="220"/>
      <c r="V71" s="220"/>
      <c r="W71" s="220"/>
      <c r="X71" s="220"/>
      <c r="Y71" s="220"/>
      <c r="Z71" s="220"/>
      <c r="AA71" s="220"/>
      <c r="AB71" s="221"/>
      <c r="AC71" s="275" t="str">
        <f>IF(I71&gt;0,SUM(I71:AB71),"")</f>
        <v/>
      </c>
      <c r="AD71" s="41"/>
      <c r="AE71" s="41"/>
    </row>
    <row r="72" spans="2:31" ht="17">
      <c r="B72" s="149" t="s">
        <v>687</v>
      </c>
      <c r="C72" s="72"/>
      <c r="D72" s="151"/>
      <c r="E72" s="63"/>
      <c r="F72" s="153"/>
      <c r="G72" s="68"/>
      <c r="H72" s="74"/>
      <c r="I72" s="81"/>
      <c r="J72" s="81"/>
      <c r="K72" s="81"/>
      <c r="L72" s="81"/>
      <c r="M72" s="81"/>
      <c r="N72" s="81"/>
      <c r="O72" s="81"/>
      <c r="P72" s="81"/>
      <c r="Q72" s="81"/>
      <c r="R72" s="81"/>
      <c r="S72" s="81"/>
      <c r="T72" s="81"/>
      <c r="U72" s="81"/>
      <c r="V72" s="81"/>
      <c r="W72" s="81"/>
      <c r="X72" s="81"/>
      <c r="Y72" s="81"/>
      <c r="Z72" s="81"/>
      <c r="AA72" s="81"/>
      <c r="AB72" s="291"/>
      <c r="AC72" s="275" t="str">
        <f t="shared" ref="AC72:AC87" si="22">IF(I72&gt;0,SUM(I72:AB72),"")</f>
        <v/>
      </c>
      <c r="AD72" s="41"/>
      <c r="AE72" s="41"/>
    </row>
    <row r="73" spans="2:31" ht="17">
      <c r="B73" s="185" t="s">
        <v>688</v>
      </c>
      <c r="C73" s="72" t="s">
        <v>689</v>
      </c>
      <c r="D73" s="151"/>
      <c r="E73" s="63">
        <f t="shared" ref="E73:E86" si="23">C73-D73</f>
        <v>7</v>
      </c>
      <c r="F73" s="153">
        <f>AC7</f>
        <v>0</v>
      </c>
      <c r="G73" s="74">
        <f>(1000*1.96)</f>
        <v>1960</v>
      </c>
      <c r="H73" s="74" t="s">
        <v>678</v>
      </c>
      <c r="I73" s="81" t="str">
        <f t="shared" ref="I73:AB73" si="24">IF($D$73&gt;0,$AC$7/$C$73*$G$73,"")</f>
        <v/>
      </c>
      <c r="J73" s="81" t="str">
        <f t="shared" si="24"/>
        <v/>
      </c>
      <c r="K73" s="81" t="str">
        <f t="shared" si="24"/>
        <v/>
      </c>
      <c r="L73" s="81" t="str">
        <f t="shared" si="24"/>
        <v/>
      </c>
      <c r="M73" s="81" t="str">
        <f t="shared" si="24"/>
        <v/>
      </c>
      <c r="N73" s="81" t="str">
        <f t="shared" si="24"/>
        <v/>
      </c>
      <c r="O73" s="81" t="str">
        <f t="shared" si="24"/>
        <v/>
      </c>
      <c r="P73" s="81" t="str">
        <f t="shared" si="24"/>
        <v/>
      </c>
      <c r="Q73" s="81" t="str">
        <f t="shared" si="24"/>
        <v/>
      </c>
      <c r="R73" s="81" t="str">
        <f t="shared" si="24"/>
        <v/>
      </c>
      <c r="S73" s="81" t="str">
        <f t="shared" si="24"/>
        <v/>
      </c>
      <c r="T73" s="81" t="str">
        <f t="shared" si="24"/>
        <v/>
      </c>
      <c r="U73" s="81" t="str">
        <f t="shared" si="24"/>
        <v/>
      </c>
      <c r="V73" s="81" t="str">
        <f t="shared" si="24"/>
        <v/>
      </c>
      <c r="W73" s="81" t="str">
        <f t="shared" si="24"/>
        <v/>
      </c>
      <c r="X73" s="81" t="str">
        <f t="shared" si="24"/>
        <v/>
      </c>
      <c r="Y73" s="81" t="str">
        <f t="shared" si="24"/>
        <v/>
      </c>
      <c r="Z73" s="81" t="str">
        <f t="shared" si="24"/>
        <v/>
      </c>
      <c r="AA73" s="81" t="str">
        <f t="shared" si="24"/>
        <v/>
      </c>
      <c r="AB73" s="291" t="str">
        <f t="shared" si="24"/>
        <v/>
      </c>
      <c r="AC73" s="276">
        <f t="shared" si="22"/>
        <v>0</v>
      </c>
      <c r="AD73" s="41"/>
      <c r="AE73" s="41"/>
    </row>
    <row r="74" spans="2:31" ht="17">
      <c r="B74" s="185" t="s">
        <v>1006</v>
      </c>
      <c r="C74" s="72" t="s">
        <v>248</v>
      </c>
      <c r="D74" s="151"/>
      <c r="E74" s="63">
        <f t="shared" si="23"/>
        <v>15</v>
      </c>
      <c r="F74" s="153">
        <f>AC7</f>
        <v>0</v>
      </c>
      <c r="G74" s="74">
        <f>(1000*3.41)</f>
        <v>3410</v>
      </c>
      <c r="H74" s="74" t="s">
        <v>678</v>
      </c>
      <c r="I74" s="81" t="str">
        <f t="shared" ref="I74:AB74" si="25">IF($D$74&gt;0,$AC$7/$C$74*$G$74,"")</f>
        <v/>
      </c>
      <c r="J74" s="81" t="str">
        <f t="shared" si="25"/>
        <v/>
      </c>
      <c r="K74" s="81" t="str">
        <f t="shared" si="25"/>
        <v/>
      </c>
      <c r="L74" s="81" t="str">
        <f t="shared" si="25"/>
        <v/>
      </c>
      <c r="M74" s="81" t="str">
        <f t="shared" si="25"/>
        <v/>
      </c>
      <c r="N74" s="81" t="str">
        <f t="shared" si="25"/>
        <v/>
      </c>
      <c r="O74" s="81" t="str">
        <f t="shared" si="25"/>
        <v/>
      </c>
      <c r="P74" s="81" t="str">
        <f t="shared" si="25"/>
        <v/>
      </c>
      <c r="Q74" s="81" t="str">
        <f t="shared" si="25"/>
        <v/>
      </c>
      <c r="R74" s="81" t="str">
        <f t="shared" si="25"/>
        <v/>
      </c>
      <c r="S74" s="81" t="str">
        <f t="shared" si="25"/>
        <v/>
      </c>
      <c r="T74" s="81" t="str">
        <f t="shared" si="25"/>
        <v/>
      </c>
      <c r="U74" s="81" t="str">
        <f t="shared" si="25"/>
        <v/>
      </c>
      <c r="V74" s="81" t="str">
        <f t="shared" si="25"/>
        <v/>
      </c>
      <c r="W74" s="81" t="str">
        <f t="shared" si="25"/>
        <v/>
      </c>
      <c r="X74" s="81" t="str">
        <f t="shared" si="25"/>
        <v/>
      </c>
      <c r="Y74" s="81" t="str">
        <f t="shared" si="25"/>
        <v/>
      </c>
      <c r="Z74" s="81" t="str">
        <f t="shared" si="25"/>
        <v/>
      </c>
      <c r="AA74" s="81" t="str">
        <f t="shared" si="25"/>
        <v/>
      </c>
      <c r="AB74" s="291" t="str">
        <f t="shared" si="25"/>
        <v/>
      </c>
      <c r="AC74" s="276">
        <f t="shared" si="22"/>
        <v>0</v>
      </c>
      <c r="AD74" s="41"/>
      <c r="AE74" s="41"/>
    </row>
    <row r="75" spans="2:31" ht="17">
      <c r="B75" s="149" t="s">
        <v>690</v>
      </c>
      <c r="C75" s="72" t="s">
        <v>234</v>
      </c>
      <c r="D75" s="151"/>
      <c r="E75" s="63">
        <f t="shared" si="23"/>
        <v>5</v>
      </c>
      <c r="F75" s="153">
        <f>AC7</f>
        <v>0</v>
      </c>
      <c r="G75" s="74">
        <f>(1200*0.57)</f>
        <v>683.99999999999989</v>
      </c>
      <c r="H75" s="74" t="s">
        <v>678</v>
      </c>
      <c r="I75" s="81" t="str">
        <f t="shared" ref="I75:AB75" si="26">IF($D$75&gt;0,$AC$7/$C$75*$G$75,"")</f>
        <v/>
      </c>
      <c r="J75" s="81" t="str">
        <f t="shared" si="26"/>
        <v/>
      </c>
      <c r="K75" s="81" t="str">
        <f t="shared" si="26"/>
        <v/>
      </c>
      <c r="L75" s="81" t="str">
        <f t="shared" si="26"/>
        <v/>
      </c>
      <c r="M75" s="81" t="str">
        <f t="shared" si="26"/>
        <v/>
      </c>
      <c r="N75" s="81" t="str">
        <f t="shared" si="26"/>
        <v/>
      </c>
      <c r="O75" s="81" t="str">
        <f t="shared" si="26"/>
        <v/>
      </c>
      <c r="P75" s="81" t="str">
        <f t="shared" si="26"/>
        <v/>
      </c>
      <c r="Q75" s="81" t="str">
        <f t="shared" si="26"/>
        <v/>
      </c>
      <c r="R75" s="81" t="str">
        <f t="shared" si="26"/>
        <v/>
      </c>
      <c r="S75" s="81" t="str">
        <f t="shared" si="26"/>
        <v/>
      </c>
      <c r="T75" s="81" t="str">
        <f t="shared" si="26"/>
        <v/>
      </c>
      <c r="U75" s="81" t="str">
        <f t="shared" si="26"/>
        <v/>
      </c>
      <c r="V75" s="81" t="str">
        <f t="shared" si="26"/>
        <v/>
      </c>
      <c r="W75" s="81" t="str">
        <f t="shared" si="26"/>
        <v/>
      </c>
      <c r="X75" s="81" t="str">
        <f t="shared" si="26"/>
        <v/>
      </c>
      <c r="Y75" s="81" t="str">
        <f t="shared" si="26"/>
        <v/>
      </c>
      <c r="Z75" s="81" t="str">
        <f t="shared" si="26"/>
        <v/>
      </c>
      <c r="AA75" s="81" t="str">
        <f t="shared" si="26"/>
        <v/>
      </c>
      <c r="AB75" s="291" t="str">
        <f t="shared" si="26"/>
        <v/>
      </c>
      <c r="AC75" s="276">
        <f t="shared" si="22"/>
        <v>0</v>
      </c>
      <c r="AD75" s="41"/>
      <c r="AE75" s="41"/>
    </row>
    <row r="76" spans="2:31" ht="17">
      <c r="B76" s="149" t="s">
        <v>691</v>
      </c>
      <c r="C76" s="72" t="s">
        <v>245</v>
      </c>
      <c r="D76" s="151"/>
      <c r="E76" s="63">
        <f t="shared" si="23"/>
        <v>10</v>
      </c>
      <c r="F76" s="153">
        <f>AC7</f>
        <v>0</v>
      </c>
      <c r="G76" s="74">
        <f>3*(21*8.73)</f>
        <v>549.99</v>
      </c>
      <c r="H76" s="74" t="s">
        <v>678</v>
      </c>
      <c r="I76" s="81" t="str">
        <f t="shared" ref="I76:AB76" si="27">IF($D$76&gt;0,$AC$7/$C$76*$G$76,"")</f>
        <v/>
      </c>
      <c r="J76" s="81" t="str">
        <f t="shared" si="27"/>
        <v/>
      </c>
      <c r="K76" s="81" t="str">
        <f t="shared" si="27"/>
        <v/>
      </c>
      <c r="L76" s="81" t="str">
        <f t="shared" si="27"/>
        <v/>
      </c>
      <c r="M76" s="81" t="str">
        <f t="shared" si="27"/>
        <v/>
      </c>
      <c r="N76" s="81" t="str">
        <f t="shared" si="27"/>
        <v/>
      </c>
      <c r="O76" s="81" t="str">
        <f t="shared" si="27"/>
        <v/>
      </c>
      <c r="P76" s="81" t="str">
        <f t="shared" si="27"/>
        <v/>
      </c>
      <c r="Q76" s="81" t="str">
        <f t="shared" si="27"/>
        <v/>
      </c>
      <c r="R76" s="81" t="str">
        <f t="shared" si="27"/>
        <v/>
      </c>
      <c r="S76" s="81" t="str">
        <f t="shared" si="27"/>
        <v/>
      </c>
      <c r="T76" s="81" t="str">
        <f t="shared" si="27"/>
        <v/>
      </c>
      <c r="U76" s="81" t="str">
        <f t="shared" si="27"/>
        <v/>
      </c>
      <c r="V76" s="81" t="str">
        <f t="shared" si="27"/>
        <v/>
      </c>
      <c r="W76" s="81" t="str">
        <f t="shared" si="27"/>
        <v/>
      </c>
      <c r="X76" s="81" t="str">
        <f t="shared" si="27"/>
        <v/>
      </c>
      <c r="Y76" s="81" t="str">
        <f t="shared" si="27"/>
        <v/>
      </c>
      <c r="Z76" s="81" t="str">
        <f t="shared" si="27"/>
        <v/>
      </c>
      <c r="AA76" s="81" t="str">
        <f t="shared" si="27"/>
        <v/>
      </c>
      <c r="AB76" s="291" t="str">
        <f t="shared" si="27"/>
        <v/>
      </c>
      <c r="AC76" s="276">
        <f t="shared" si="22"/>
        <v>0</v>
      </c>
      <c r="AD76" s="41"/>
      <c r="AE76" s="41"/>
    </row>
    <row r="77" spans="2:31" ht="17">
      <c r="B77" s="149" t="s">
        <v>692</v>
      </c>
      <c r="C77" s="72" t="s">
        <v>248</v>
      </c>
      <c r="D77" s="151"/>
      <c r="E77" s="63">
        <f t="shared" si="23"/>
        <v>15</v>
      </c>
      <c r="F77" s="153">
        <f>AC7</f>
        <v>0</v>
      </c>
      <c r="G77" s="74">
        <v>525</v>
      </c>
      <c r="H77" s="74" t="s">
        <v>678</v>
      </c>
      <c r="I77" s="81" t="str">
        <f t="shared" ref="I77:AB77" si="28">IF($D$77&gt;0,$AC$7/$C$77*$G$77,"")</f>
        <v/>
      </c>
      <c r="J77" s="81" t="str">
        <f t="shared" si="28"/>
        <v/>
      </c>
      <c r="K77" s="81" t="str">
        <f t="shared" si="28"/>
        <v/>
      </c>
      <c r="L77" s="81" t="str">
        <f t="shared" si="28"/>
        <v/>
      </c>
      <c r="M77" s="81" t="str">
        <f t="shared" si="28"/>
        <v/>
      </c>
      <c r="N77" s="81" t="str">
        <f t="shared" si="28"/>
        <v/>
      </c>
      <c r="O77" s="81" t="str">
        <f t="shared" si="28"/>
        <v/>
      </c>
      <c r="P77" s="81" t="str">
        <f t="shared" si="28"/>
        <v/>
      </c>
      <c r="Q77" s="81" t="str">
        <f t="shared" si="28"/>
        <v/>
      </c>
      <c r="R77" s="81" t="str">
        <f t="shared" si="28"/>
        <v/>
      </c>
      <c r="S77" s="81" t="str">
        <f t="shared" si="28"/>
        <v/>
      </c>
      <c r="T77" s="81" t="str">
        <f t="shared" si="28"/>
        <v/>
      </c>
      <c r="U77" s="81" t="str">
        <f t="shared" si="28"/>
        <v/>
      </c>
      <c r="V77" s="81" t="str">
        <f t="shared" si="28"/>
        <v/>
      </c>
      <c r="W77" s="81" t="str">
        <f t="shared" si="28"/>
        <v/>
      </c>
      <c r="X77" s="81" t="str">
        <f t="shared" si="28"/>
        <v/>
      </c>
      <c r="Y77" s="81" t="str">
        <f t="shared" si="28"/>
        <v/>
      </c>
      <c r="Z77" s="81" t="str">
        <f t="shared" si="28"/>
        <v/>
      </c>
      <c r="AA77" s="81" t="str">
        <f t="shared" si="28"/>
        <v/>
      </c>
      <c r="AB77" s="291" t="str">
        <f t="shared" si="28"/>
        <v/>
      </c>
      <c r="AC77" s="276">
        <f t="shared" si="22"/>
        <v>0</v>
      </c>
      <c r="AD77" s="41"/>
      <c r="AE77" s="41"/>
    </row>
    <row r="78" spans="2:31" ht="17">
      <c r="B78" s="149" t="s">
        <v>693</v>
      </c>
      <c r="C78" s="72" t="s">
        <v>248</v>
      </c>
      <c r="D78" s="151"/>
      <c r="E78" s="63">
        <f t="shared" si="23"/>
        <v>15</v>
      </c>
      <c r="F78" s="153">
        <f>AC7</f>
        <v>0</v>
      </c>
      <c r="G78" s="74">
        <v>640</v>
      </c>
      <c r="H78" s="74" t="s">
        <v>678</v>
      </c>
      <c r="I78" s="81" t="str">
        <f t="shared" ref="I78:AB78" si="29">IF($D$78&gt;0,$AC$7/$C$78*$G$78,"")</f>
        <v/>
      </c>
      <c r="J78" s="81" t="str">
        <f t="shared" si="29"/>
        <v/>
      </c>
      <c r="K78" s="81" t="str">
        <f t="shared" si="29"/>
        <v/>
      </c>
      <c r="L78" s="81" t="str">
        <f t="shared" si="29"/>
        <v/>
      </c>
      <c r="M78" s="81" t="str">
        <f t="shared" si="29"/>
        <v/>
      </c>
      <c r="N78" s="81" t="str">
        <f t="shared" si="29"/>
        <v/>
      </c>
      <c r="O78" s="81" t="str">
        <f t="shared" si="29"/>
        <v/>
      </c>
      <c r="P78" s="81" t="str">
        <f t="shared" si="29"/>
        <v/>
      </c>
      <c r="Q78" s="81" t="str">
        <f t="shared" si="29"/>
        <v/>
      </c>
      <c r="R78" s="81" t="str">
        <f t="shared" si="29"/>
        <v/>
      </c>
      <c r="S78" s="81" t="str">
        <f t="shared" si="29"/>
        <v/>
      </c>
      <c r="T78" s="81" t="str">
        <f t="shared" si="29"/>
        <v/>
      </c>
      <c r="U78" s="81" t="str">
        <f t="shared" si="29"/>
        <v/>
      </c>
      <c r="V78" s="81" t="str">
        <f t="shared" si="29"/>
        <v/>
      </c>
      <c r="W78" s="81" t="str">
        <f t="shared" si="29"/>
        <v/>
      </c>
      <c r="X78" s="81" t="str">
        <f t="shared" si="29"/>
        <v/>
      </c>
      <c r="Y78" s="81" t="str">
        <f t="shared" si="29"/>
        <v/>
      </c>
      <c r="Z78" s="81" t="str">
        <f t="shared" si="29"/>
        <v/>
      </c>
      <c r="AA78" s="81" t="str">
        <f t="shared" si="29"/>
        <v/>
      </c>
      <c r="AB78" s="291" t="str">
        <f t="shared" si="29"/>
        <v/>
      </c>
      <c r="AC78" s="276">
        <f t="shared" si="22"/>
        <v>0</v>
      </c>
      <c r="AD78" s="41"/>
      <c r="AE78" s="41"/>
    </row>
    <row r="79" spans="2:31" ht="17">
      <c r="B79" s="149" t="s">
        <v>694</v>
      </c>
      <c r="C79" s="72" t="s">
        <v>248</v>
      </c>
      <c r="D79" s="151"/>
      <c r="E79" s="63">
        <f t="shared" si="23"/>
        <v>15</v>
      </c>
      <c r="F79" s="153">
        <f>AC7</f>
        <v>0</v>
      </c>
      <c r="G79" s="74">
        <v>340</v>
      </c>
      <c r="H79" s="74" t="s">
        <v>678</v>
      </c>
      <c r="I79" s="81" t="str">
        <f t="shared" ref="I79:AB79" si="30">IF($D$79&gt;0,$AC$7/$C$79*$G$79,"")</f>
        <v/>
      </c>
      <c r="J79" s="81" t="str">
        <f t="shared" si="30"/>
        <v/>
      </c>
      <c r="K79" s="81" t="str">
        <f t="shared" si="30"/>
        <v/>
      </c>
      <c r="L79" s="81" t="str">
        <f t="shared" si="30"/>
        <v/>
      </c>
      <c r="M79" s="81" t="str">
        <f t="shared" si="30"/>
        <v/>
      </c>
      <c r="N79" s="81" t="str">
        <f t="shared" si="30"/>
        <v/>
      </c>
      <c r="O79" s="81" t="str">
        <f t="shared" si="30"/>
        <v/>
      </c>
      <c r="P79" s="81" t="str">
        <f t="shared" si="30"/>
        <v/>
      </c>
      <c r="Q79" s="81" t="str">
        <f t="shared" si="30"/>
        <v/>
      </c>
      <c r="R79" s="81" t="str">
        <f t="shared" si="30"/>
        <v/>
      </c>
      <c r="S79" s="81" t="str">
        <f t="shared" si="30"/>
        <v/>
      </c>
      <c r="T79" s="81" t="str">
        <f t="shared" si="30"/>
        <v/>
      </c>
      <c r="U79" s="81" t="str">
        <f t="shared" si="30"/>
        <v/>
      </c>
      <c r="V79" s="81" t="str">
        <f t="shared" si="30"/>
        <v/>
      </c>
      <c r="W79" s="81" t="str">
        <f t="shared" si="30"/>
        <v/>
      </c>
      <c r="X79" s="81" t="str">
        <f t="shared" si="30"/>
        <v/>
      </c>
      <c r="Y79" s="81" t="str">
        <f t="shared" si="30"/>
        <v/>
      </c>
      <c r="Z79" s="81" t="str">
        <f t="shared" si="30"/>
        <v/>
      </c>
      <c r="AA79" s="81" t="str">
        <f t="shared" si="30"/>
        <v/>
      </c>
      <c r="AB79" s="291" t="str">
        <f t="shared" si="30"/>
        <v/>
      </c>
      <c r="AC79" s="276">
        <f t="shared" si="22"/>
        <v>0</v>
      </c>
      <c r="AD79" s="41"/>
      <c r="AE79" s="41"/>
    </row>
    <row r="80" spans="2:31" ht="17">
      <c r="B80" s="149" t="s">
        <v>695</v>
      </c>
      <c r="C80" s="72" t="s">
        <v>248</v>
      </c>
      <c r="D80" s="151"/>
      <c r="E80" s="63">
        <f t="shared" si="23"/>
        <v>15</v>
      </c>
      <c r="F80" s="153">
        <f>AC7</f>
        <v>0</v>
      </c>
      <c r="G80" s="74">
        <v>350</v>
      </c>
      <c r="H80" s="74" t="s">
        <v>678</v>
      </c>
      <c r="I80" s="81" t="str">
        <f t="shared" ref="I80:AB80" si="31">IF($D$80&gt;0,$AC$7/$C$80*$G$80,"")</f>
        <v/>
      </c>
      <c r="J80" s="81" t="str">
        <f t="shared" si="31"/>
        <v/>
      </c>
      <c r="K80" s="81" t="str">
        <f t="shared" si="31"/>
        <v/>
      </c>
      <c r="L80" s="81" t="str">
        <f t="shared" si="31"/>
        <v/>
      </c>
      <c r="M80" s="81" t="str">
        <f t="shared" si="31"/>
        <v/>
      </c>
      <c r="N80" s="81" t="str">
        <f t="shared" si="31"/>
        <v/>
      </c>
      <c r="O80" s="81" t="str">
        <f t="shared" si="31"/>
        <v/>
      </c>
      <c r="P80" s="81" t="str">
        <f t="shared" si="31"/>
        <v/>
      </c>
      <c r="Q80" s="81" t="str">
        <f t="shared" si="31"/>
        <v/>
      </c>
      <c r="R80" s="81" t="str">
        <f t="shared" si="31"/>
        <v/>
      </c>
      <c r="S80" s="81" t="str">
        <f t="shared" si="31"/>
        <v/>
      </c>
      <c r="T80" s="81" t="str">
        <f t="shared" si="31"/>
        <v/>
      </c>
      <c r="U80" s="81" t="str">
        <f t="shared" si="31"/>
        <v/>
      </c>
      <c r="V80" s="81" t="str">
        <f t="shared" si="31"/>
        <v/>
      </c>
      <c r="W80" s="81" t="str">
        <f t="shared" si="31"/>
        <v/>
      </c>
      <c r="X80" s="81" t="str">
        <f t="shared" si="31"/>
        <v/>
      </c>
      <c r="Y80" s="81" t="str">
        <f t="shared" si="31"/>
        <v/>
      </c>
      <c r="Z80" s="81" t="str">
        <f t="shared" si="31"/>
        <v/>
      </c>
      <c r="AA80" s="81" t="str">
        <f t="shared" si="31"/>
        <v/>
      </c>
      <c r="AB80" s="291" t="str">
        <f t="shared" si="31"/>
        <v/>
      </c>
      <c r="AC80" s="276">
        <f t="shared" si="22"/>
        <v>0</v>
      </c>
      <c r="AD80" s="41"/>
      <c r="AE80" s="55"/>
    </row>
    <row r="81" spans="2:31" ht="17">
      <c r="B81" s="149" t="s">
        <v>696</v>
      </c>
      <c r="C81" s="72" t="s">
        <v>236</v>
      </c>
      <c r="D81" s="151"/>
      <c r="E81" s="63">
        <f t="shared" si="23"/>
        <v>20</v>
      </c>
      <c r="F81" s="153">
        <f>AC7</f>
        <v>0</v>
      </c>
      <c r="G81" s="74">
        <f>(((36*25))/12)*72</f>
        <v>5400</v>
      </c>
      <c r="H81" s="74" t="s">
        <v>678</v>
      </c>
      <c r="I81" s="81" t="str">
        <f t="shared" ref="I81:AB81" si="32">IF($D$81&gt;0,$AC$7/$C$81*$G$81,"")</f>
        <v/>
      </c>
      <c r="J81" s="81" t="str">
        <f t="shared" si="32"/>
        <v/>
      </c>
      <c r="K81" s="81" t="str">
        <f t="shared" si="32"/>
        <v/>
      </c>
      <c r="L81" s="81" t="str">
        <f t="shared" si="32"/>
        <v/>
      </c>
      <c r="M81" s="81" t="str">
        <f t="shared" si="32"/>
        <v/>
      </c>
      <c r="N81" s="81" t="str">
        <f t="shared" si="32"/>
        <v/>
      </c>
      <c r="O81" s="81" t="str">
        <f t="shared" si="32"/>
        <v/>
      </c>
      <c r="P81" s="81" t="str">
        <f t="shared" si="32"/>
        <v/>
      </c>
      <c r="Q81" s="81" t="str">
        <f t="shared" si="32"/>
        <v/>
      </c>
      <c r="R81" s="81" t="str">
        <f t="shared" si="32"/>
        <v/>
      </c>
      <c r="S81" s="81" t="str">
        <f t="shared" si="32"/>
        <v/>
      </c>
      <c r="T81" s="81" t="str">
        <f t="shared" si="32"/>
        <v/>
      </c>
      <c r="U81" s="81" t="str">
        <f t="shared" si="32"/>
        <v/>
      </c>
      <c r="V81" s="81" t="str">
        <f t="shared" si="32"/>
        <v/>
      </c>
      <c r="W81" s="81" t="str">
        <f t="shared" si="32"/>
        <v/>
      </c>
      <c r="X81" s="81" t="str">
        <f t="shared" si="32"/>
        <v/>
      </c>
      <c r="Y81" s="81" t="str">
        <f t="shared" si="32"/>
        <v/>
      </c>
      <c r="Z81" s="81" t="str">
        <f t="shared" si="32"/>
        <v/>
      </c>
      <c r="AA81" s="81" t="str">
        <f t="shared" si="32"/>
        <v/>
      </c>
      <c r="AB81" s="291" t="str">
        <f t="shared" si="32"/>
        <v/>
      </c>
      <c r="AC81" s="276">
        <f t="shared" si="22"/>
        <v>0</v>
      </c>
      <c r="AD81" s="41"/>
      <c r="AE81" s="41"/>
    </row>
    <row r="82" spans="2:31" ht="17">
      <c r="B82" s="149" t="s">
        <v>697</v>
      </c>
      <c r="C82" s="72" t="s">
        <v>236</v>
      </c>
      <c r="D82" s="151"/>
      <c r="E82" s="63">
        <f t="shared" si="23"/>
        <v>20</v>
      </c>
      <c r="F82" s="153">
        <f>AC7</f>
        <v>0</v>
      </c>
      <c r="G82" s="74">
        <f>(((36*25))/12)*15.25</f>
        <v>1143.75</v>
      </c>
      <c r="H82" s="68" t="s">
        <v>678</v>
      </c>
      <c r="I82" s="81" t="str">
        <f t="shared" ref="I82:AB82" si="33">IF($D$82&gt;0,$AC$7/$C$82*$G$82,"")</f>
        <v/>
      </c>
      <c r="J82" s="81" t="str">
        <f t="shared" si="33"/>
        <v/>
      </c>
      <c r="K82" s="81" t="str">
        <f t="shared" si="33"/>
        <v/>
      </c>
      <c r="L82" s="81" t="str">
        <f t="shared" si="33"/>
        <v/>
      </c>
      <c r="M82" s="81" t="str">
        <f t="shared" si="33"/>
        <v/>
      </c>
      <c r="N82" s="81" t="str">
        <f t="shared" si="33"/>
        <v/>
      </c>
      <c r="O82" s="81" t="str">
        <f t="shared" si="33"/>
        <v/>
      </c>
      <c r="P82" s="81" t="str">
        <f t="shared" si="33"/>
        <v/>
      </c>
      <c r="Q82" s="81" t="str">
        <f t="shared" si="33"/>
        <v/>
      </c>
      <c r="R82" s="81" t="str">
        <f t="shared" si="33"/>
        <v/>
      </c>
      <c r="S82" s="81" t="str">
        <f t="shared" si="33"/>
        <v/>
      </c>
      <c r="T82" s="81" t="str">
        <f t="shared" si="33"/>
        <v/>
      </c>
      <c r="U82" s="81" t="str">
        <f t="shared" si="33"/>
        <v/>
      </c>
      <c r="V82" s="81" t="str">
        <f t="shared" si="33"/>
        <v/>
      </c>
      <c r="W82" s="81" t="str">
        <f t="shared" si="33"/>
        <v/>
      </c>
      <c r="X82" s="81" t="str">
        <f t="shared" si="33"/>
        <v/>
      </c>
      <c r="Y82" s="81" t="str">
        <f t="shared" si="33"/>
        <v/>
      </c>
      <c r="Z82" s="81" t="str">
        <f t="shared" si="33"/>
        <v/>
      </c>
      <c r="AA82" s="81" t="str">
        <f t="shared" si="33"/>
        <v/>
      </c>
      <c r="AB82" s="291" t="str">
        <f t="shared" si="33"/>
        <v/>
      </c>
      <c r="AC82" s="276">
        <f t="shared" si="22"/>
        <v>0</v>
      </c>
      <c r="AD82" s="41"/>
      <c r="AE82" s="41"/>
    </row>
    <row r="83" spans="2:31" ht="17">
      <c r="B83" s="149" t="s">
        <v>698</v>
      </c>
      <c r="C83" s="72"/>
      <c r="D83" s="151"/>
      <c r="E83" s="63"/>
      <c r="F83" s="153"/>
      <c r="G83" s="68"/>
      <c r="H83" s="68"/>
      <c r="I83" s="81"/>
      <c r="J83" s="81"/>
      <c r="K83" s="81"/>
      <c r="L83" s="81"/>
      <c r="M83" s="81"/>
      <c r="N83" s="81"/>
      <c r="O83" s="81"/>
      <c r="P83" s="81"/>
      <c r="Q83" s="81"/>
      <c r="R83" s="81"/>
      <c r="S83" s="81"/>
      <c r="T83" s="81"/>
      <c r="U83" s="81"/>
      <c r="V83" s="81"/>
      <c r="W83" s="81"/>
      <c r="X83" s="81"/>
      <c r="Y83" s="81"/>
      <c r="Z83" s="81"/>
      <c r="AA83" s="81"/>
      <c r="AB83" s="291"/>
      <c r="AC83" s="276" t="str">
        <f t="shared" si="22"/>
        <v/>
      </c>
      <c r="AD83" s="41"/>
      <c r="AE83" s="41"/>
    </row>
    <row r="84" spans="2:31" ht="17">
      <c r="B84" s="185" t="s">
        <v>699</v>
      </c>
      <c r="C84" s="72" t="s">
        <v>236</v>
      </c>
      <c r="D84" s="151"/>
      <c r="E84" s="63">
        <f t="shared" si="23"/>
        <v>20</v>
      </c>
      <c r="F84" s="153">
        <f>AC7</f>
        <v>0</v>
      </c>
      <c r="G84" s="74">
        <f>(1*565)</f>
        <v>565</v>
      </c>
      <c r="H84" s="68" t="s">
        <v>678</v>
      </c>
      <c r="I84" s="81" t="str">
        <f t="shared" ref="I84:AB84" si="34">IF($D$84&gt;0,$AC$7/$C$84*$G$84,"")</f>
        <v/>
      </c>
      <c r="J84" s="81" t="str">
        <f t="shared" si="34"/>
        <v/>
      </c>
      <c r="K84" s="81" t="str">
        <f t="shared" si="34"/>
        <v/>
      </c>
      <c r="L84" s="81" t="str">
        <f t="shared" si="34"/>
        <v/>
      </c>
      <c r="M84" s="81" t="str">
        <f t="shared" si="34"/>
        <v/>
      </c>
      <c r="N84" s="81" t="str">
        <f t="shared" si="34"/>
        <v/>
      </c>
      <c r="O84" s="81" t="str">
        <f t="shared" si="34"/>
        <v/>
      </c>
      <c r="P84" s="81" t="str">
        <f t="shared" si="34"/>
        <v/>
      </c>
      <c r="Q84" s="81" t="str">
        <f t="shared" si="34"/>
        <v/>
      </c>
      <c r="R84" s="81" t="str">
        <f t="shared" si="34"/>
        <v/>
      </c>
      <c r="S84" s="81" t="str">
        <f t="shared" si="34"/>
        <v/>
      </c>
      <c r="T84" s="81" t="str">
        <f t="shared" si="34"/>
        <v/>
      </c>
      <c r="U84" s="81" t="str">
        <f t="shared" si="34"/>
        <v/>
      </c>
      <c r="V84" s="81" t="str">
        <f t="shared" si="34"/>
        <v/>
      </c>
      <c r="W84" s="81" t="str">
        <f t="shared" si="34"/>
        <v/>
      </c>
      <c r="X84" s="81" t="str">
        <f t="shared" si="34"/>
        <v/>
      </c>
      <c r="Y84" s="81" t="str">
        <f t="shared" si="34"/>
        <v/>
      </c>
      <c r="Z84" s="81" t="str">
        <f t="shared" si="34"/>
        <v/>
      </c>
      <c r="AA84" s="81" t="str">
        <f t="shared" si="34"/>
        <v/>
      </c>
      <c r="AB84" s="291" t="str">
        <f t="shared" si="34"/>
        <v/>
      </c>
      <c r="AC84" s="276">
        <f t="shared" si="22"/>
        <v>0</v>
      </c>
      <c r="AD84" s="41"/>
      <c r="AE84" s="41"/>
    </row>
    <row r="85" spans="2:31" ht="17">
      <c r="B85" s="185" t="s">
        <v>700</v>
      </c>
      <c r="C85" s="72" t="s">
        <v>236</v>
      </c>
      <c r="D85" s="151"/>
      <c r="E85" s="63">
        <f t="shared" si="23"/>
        <v>20</v>
      </c>
      <c r="F85" s="153">
        <f>AC7</f>
        <v>0</v>
      </c>
      <c r="G85" s="74">
        <f>(1*730)</f>
        <v>730</v>
      </c>
      <c r="H85" s="68" t="s">
        <v>678</v>
      </c>
      <c r="I85" s="81" t="str">
        <f t="shared" ref="I85:AB85" si="35">IF($D$85&gt;0,$AC$7/$C$85*$G$85,"")</f>
        <v/>
      </c>
      <c r="J85" s="81" t="str">
        <f t="shared" si="35"/>
        <v/>
      </c>
      <c r="K85" s="81" t="str">
        <f t="shared" si="35"/>
        <v/>
      </c>
      <c r="L85" s="81" t="str">
        <f t="shared" si="35"/>
        <v/>
      </c>
      <c r="M85" s="81" t="str">
        <f t="shared" si="35"/>
        <v/>
      </c>
      <c r="N85" s="81" t="str">
        <f t="shared" si="35"/>
        <v/>
      </c>
      <c r="O85" s="81" t="str">
        <f t="shared" si="35"/>
        <v/>
      </c>
      <c r="P85" s="81" t="str">
        <f t="shared" si="35"/>
        <v/>
      </c>
      <c r="Q85" s="81" t="str">
        <f t="shared" si="35"/>
        <v/>
      </c>
      <c r="R85" s="81" t="str">
        <f t="shared" si="35"/>
        <v/>
      </c>
      <c r="S85" s="81" t="str">
        <f t="shared" si="35"/>
        <v/>
      </c>
      <c r="T85" s="81" t="str">
        <f t="shared" si="35"/>
        <v/>
      </c>
      <c r="U85" s="81" t="str">
        <f t="shared" si="35"/>
        <v/>
      </c>
      <c r="V85" s="81" t="str">
        <f t="shared" si="35"/>
        <v/>
      </c>
      <c r="W85" s="81" t="str">
        <f t="shared" si="35"/>
        <v/>
      </c>
      <c r="X85" s="81" t="str">
        <f t="shared" si="35"/>
        <v/>
      </c>
      <c r="Y85" s="81" t="str">
        <f t="shared" si="35"/>
        <v/>
      </c>
      <c r="Z85" s="81" t="str">
        <f t="shared" si="35"/>
        <v/>
      </c>
      <c r="AA85" s="81" t="str">
        <f t="shared" si="35"/>
        <v/>
      </c>
      <c r="AB85" s="291" t="str">
        <f t="shared" si="35"/>
        <v/>
      </c>
      <c r="AC85" s="276">
        <f t="shared" si="22"/>
        <v>0</v>
      </c>
      <c r="AD85" s="41"/>
      <c r="AE85" s="41"/>
    </row>
    <row r="86" spans="2:31" ht="17">
      <c r="B86" s="185" t="s">
        <v>701</v>
      </c>
      <c r="C86" s="72" t="s">
        <v>236</v>
      </c>
      <c r="D86" s="151"/>
      <c r="E86" s="63">
        <f t="shared" si="23"/>
        <v>20</v>
      </c>
      <c r="F86" s="153">
        <f>AC7</f>
        <v>0</v>
      </c>
      <c r="G86" s="74">
        <f>(1*150)</f>
        <v>150</v>
      </c>
      <c r="H86" s="68" t="s">
        <v>678</v>
      </c>
      <c r="I86" s="81" t="str">
        <f t="shared" ref="I86:AB86" si="36">IF($D$86&gt;0,$AC$7/$C$86*$G$86,"")</f>
        <v/>
      </c>
      <c r="J86" s="81" t="str">
        <f t="shared" si="36"/>
        <v/>
      </c>
      <c r="K86" s="81" t="str">
        <f t="shared" si="36"/>
        <v/>
      </c>
      <c r="L86" s="81" t="str">
        <f t="shared" si="36"/>
        <v/>
      </c>
      <c r="M86" s="81" t="str">
        <f t="shared" si="36"/>
        <v/>
      </c>
      <c r="N86" s="81" t="str">
        <f t="shared" si="36"/>
        <v/>
      </c>
      <c r="O86" s="81" t="str">
        <f t="shared" si="36"/>
        <v/>
      </c>
      <c r="P86" s="81" t="str">
        <f t="shared" si="36"/>
        <v/>
      </c>
      <c r="Q86" s="81" t="str">
        <f t="shared" si="36"/>
        <v/>
      </c>
      <c r="R86" s="81" t="str">
        <f t="shared" si="36"/>
        <v/>
      </c>
      <c r="S86" s="81" t="str">
        <f t="shared" si="36"/>
        <v/>
      </c>
      <c r="T86" s="81" t="str">
        <f t="shared" si="36"/>
        <v/>
      </c>
      <c r="U86" s="81" t="str">
        <f t="shared" si="36"/>
        <v/>
      </c>
      <c r="V86" s="81" t="str">
        <f t="shared" si="36"/>
        <v/>
      </c>
      <c r="W86" s="81" t="str">
        <f t="shared" si="36"/>
        <v/>
      </c>
      <c r="X86" s="81" t="str">
        <f t="shared" si="36"/>
        <v/>
      </c>
      <c r="Y86" s="81" t="str">
        <f t="shared" si="36"/>
        <v/>
      </c>
      <c r="Z86" s="81" t="str">
        <f t="shared" si="36"/>
        <v/>
      </c>
      <c r="AA86" s="81" t="str">
        <f t="shared" si="36"/>
        <v/>
      </c>
      <c r="AB86" s="291" t="str">
        <f t="shared" si="36"/>
        <v/>
      </c>
      <c r="AC86" s="276">
        <f t="shared" si="22"/>
        <v>0</v>
      </c>
      <c r="AD86" s="41"/>
      <c r="AE86" s="41"/>
    </row>
    <row r="87" spans="2:31" ht="17">
      <c r="B87" s="149" t="s">
        <v>653</v>
      </c>
      <c r="C87" s="72"/>
      <c r="D87" s="151"/>
      <c r="E87" s="63"/>
      <c r="F87" s="153"/>
      <c r="G87" s="68"/>
      <c r="H87" s="74"/>
      <c r="I87" s="81"/>
      <c r="J87" s="81"/>
      <c r="K87" s="81"/>
      <c r="L87" s="81"/>
      <c r="M87" s="81"/>
      <c r="N87" s="81"/>
      <c r="O87" s="81"/>
      <c r="P87" s="81"/>
      <c r="Q87" s="81"/>
      <c r="R87" s="81"/>
      <c r="S87" s="81"/>
      <c r="T87" s="81"/>
      <c r="U87" s="81"/>
      <c r="V87" s="81"/>
      <c r="W87" s="81"/>
      <c r="X87" s="81"/>
      <c r="Y87" s="81"/>
      <c r="Z87" s="81"/>
      <c r="AA87" s="81"/>
      <c r="AB87" s="291"/>
      <c r="AC87" s="275" t="str">
        <f t="shared" si="22"/>
        <v/>
      </c>
      <c r="AD87" s="222"/>
      <c r="AE87" s="223"/>
    </row>
    <row r="88" spans="2:31" ht="18" thickBot="1">
      <c r="B88" s="224"/>
      <c r="C88" s="178"/>
      <c r="D88" s="163"/>
      <c r="E88" s="163"/>
      <c r="F88" s="165"/>
      <c r="G88" s="179"/>
      <c r="H88" s="179"/>
      <c r="I88" s="180"/>
      <c r="J88" s="180"/>
      <c r="K88" s="180"/>
      <c r="L88" s="180"/>
      <c r="M88" s="180"/>
      <c r="N88" s="180"/>
      <c r="O88" s="180"/>
      <c r="P88" s="180"/>
      <c r="Q88" s="180"/>
      <c r="R88" s="180"/>
      <c r="S88" s="180"/>
      <c r="T88" s="180"/>
      <c r="U88" s="180"/>
      <c r="V88" s="180"/>
      <c r="W88" s="180"/>
      <c r="X88" s="180"/>
      <c r="Y88" s="180"/>
      <c r="Z88" s="180"/>
      <c r="AA88" s="180"/>
      <c r="AB88" s="180"/>
      <c r="AC88" s="225"/>
    </row>
    <row r="89" spans="2:31" ht="18" thickBot="1">
      <c r="B89" s="226" t="s">
        <v>702</v>
      </c>
      <c r="C89" s="227"/>
      <c r="D89" s="228"/>
      <c r="E89" s="228"/>
      <c r="F89" s="229"/>
      <c r="G89" s="230"/>
      <c r="H89" s="230"/>
      <c r="I89" s="231">
        <f>SUM(I72:I87)</f>
        <v>0</v>
      </c>
      <c r="J89" s="231">
        <f t="shared" ref="J89:AC89" si="37">SUM(J72:J87)</f>
        <v>0</v>
      </c>
      <c r="K89" s="231">
        <f t="shared" si="37"/>
        <v>0</v>
      </c>
      <c r="L89" s="231">
        <f t="shared" si="37"/>
        <v>0</v>
      </c>
      <c r="M89" s="231">
        <f t="shared" si="37"/>
        <v>0</v>
      </c>
      <c r="N89" s="231">
        <f t="shared" si="37"/>
        <v>0</v>
      </c>
      <c r="O89" s="231">
        <f t="shared" si="37"/>
        <v>0</v>
      </c>
      <c r="P89" s="231">
        <f t="shared" si="37"/>
        <v>0</v>
      </c>
      <c r="Q89" s="231">
        <f t="shared" si="37"/>
        <v>0</v>
      </c>
      <c r="R89" s="231">
        <f t="shared" si="37"/>
        <v>0</v>
      </c>
      <c r="S89" s="231">
        <f t="shared" si="37"/>
        <v>0</v>
      </c>
      <c r="T89" s="231">
        <f t="shared" si="37"/>
        <v>0</v>
      </c>
      <c r="U89" s="231">
        <f t="shared" si="37"/>
        <v>0</v>
      </c>
      <c r="V89" s="231">
        <f t="shared" si="37"/>
        <v>0</v>
      </c>
      <c r="W89" s="231">
        <f t="shared" si="37"/>
        <v>0</v>
      </c>
      <c r="X89" s="231">
        <f t="shared" si="37"/>
        <v>0</v>
      </c>
      <c r="Y89" s="231">
        <f t="shared" si="37"/>
        <v>0</v>
      </c>
      <c r="Z89" s="231">
        <f t="shared" si="37"/>
        <v>0</v>
      </c>
      <c r="AA89" s="231">
        <f t="shared" si="37"/>
        <v>0</v>
      </c>
      <c r="AB89" s="232">
        <f t="shared" si="37"/>
        <v>0</v>
      </c>
      <c r="AC89" s="331">
        <f t="shared" si="37"/>
        <v>0</v>
      </c>
    </row>
    <row r="90" spans="2:31" ht="18" thickBot="1">
      <c r="B90" s="177"/>
      <c r="C90" s="178"/>
      <c r="D90" s="163"/>
      <c r="E90" s="163"/>
      <c r="F90" s="165"/>
      <c r="G90" s="179"/>
      <c r="H90" s="179"/>
      <c r="I90" s="180"/>
      <c r="J90" s="180"/>
      <c r="K90" s="180"/>
      <c r="L90" s="180"/>
      <c r="M90" s="180"/>
      <c r="N90" s="180"/>
      <c r="O90" s="180"/>
      <c r="P90" s="180"/>
      <c r="Q90" s="180"/>
      <c r="R90" s="180"/>
      <c r="S90" s="180"/>
      <c r="T90" s="180"/>
      <c r="U90" s="180"/>
      <c r="V90" s="180"/>
      <c r="W90" s="180"/>
      <c r="X90" s="180"/>
      <c r="Y90" s="180"/>
      <c r="Z90" s="180"/>
      <c r="AA90" s="180"/>
      <c r="AB90" s="180"/>
      <c r="AC90" s="233"/>
    </row>
    <row r="91" spans="2:31" ht="17">
      <c r="B91" s="177"/>
      <c r="C91" s="178"/>
      <c r="D91" s="234"/>
      <c r="E91" s="235"/>
      <c r="F91" s="236"/>
      <c r="G91" s="237"/>
      <c r="H91" s="237"/>
      <c r="I91" s="238">
        <v>1</v>
      </c>
      <c r="J91" s="238">
        <f t="shared" ref="J91:AB91" si="38">+I91+1</f>
        <v>2</v>
      </c>
      <c r="K91" s="238">
        <f t="shared" si="38"/>
        <v>3</v>
      </c>
      <c r="L91" s="238">
        <f t="shared" si="38"/>
        <v>4</v>
      </c>
      <c r="M91" s="238">
        <f t="shared" si="38"/>
        <v>5</v>
      </c>
      <c r="N91" s="238">
        <f t="shared" si="38"/>
        <v>6</v>
      </c>
      <c r="O91" s="238">
        <f t="shared" si="38"/>
        <v>7</v>
      </c>
      <c r="P91" s="238">
        <f t="shared" si="38"/>
        <v>8</v>
      </c>
      <c r="Q91" s="238">
        <f t="shared" si="38"/>
        <v>9</v>
      </c>
      <c r="R91" s="238">
        <f t="shared" si="38"/>
        <v>10</v>
      </c>
      <c r="S91" s="238">
        <f t="shared" si="38"/>
        <v>11</v>
      </c>
      <c r="T91" s="238">
        <f t="shared" si="38"/>
        <v>12</v>
      </c>
      <c r="U91" s="238">
        <f t="shared" si="38"/>
        <v>13</v>
      </c>
      <c r="V91" s="238">
        <f t="shared" si="38"/>
        <v>14</v>
      </c>
      <c r="W91" s="238">
        <f t="shared" si="38"/>
        <v>15</v>
      </c>
      <c r="X91" s="238">
        <f t="shared" si="38"/>
        <v>16</v>
      </c>
      <c r="Y91" s="238">
        <f t="shared" si="38"/>
        <v>17</v>
      </c>
      <c r="Z91" s="238">
        <f t="shared" si="38"/>
        <v>18</v>
      </c>
      <c r="AA91" s="238">
        <f t="shared" si="38"/>
        <v>19</v>
      </c>
      <c r="AB91" s="238">
        <f t="shared" si="38"/>
        <v>20</v>
      </c>
      <c r="AC91" s="277" t="s">
        <v>203</v>
      </c>
    </row>
    <row r="92" spans="2:31" ht="51">
      <c r="B92" s="177"/>
      <c r="C92" s="178"/>
      <c r="D92" s="190"/>
      <c r="E92" s="163"/>
      <c r="F92" s="165"/>
      <c r="G92" s="179"/>
      <c r="H92" s="179"/>
      <c r="I92" s="63" t="s">
        <v>211</v>
      </c>
      <c r="J92" s="63" t="s">
        <v>212</v>
      </c>
      <c r="K92" s="63" t="s">
        <v>213</v>
      </c>
      <c r="L92" s="63" t="s">
        <v>214</v>
      </c>
      <c r="M92" s="63" t="s">
        <v>215</v>
      </c>
      <c r="N92" s="63" t="s">
        <v>216</v>
      </c>
      <c r="O92" s="63" t="s">
        <v>217</v>
      </c>
      <c r="P92" s="63" t="s">
        <v>218</v>
      </c>
      <c r="Q92" s="63" t="s">
        <v>219</v>
      </c>
      <c r="R92" s="63" t="s">
        <v>220</v>
      </c>
      <c r="S92" s="63" t="s">
        <v>221</v>
      </c>
      <c r="T92" s="63" t="s">
        <v>222</v>
      </c>
      <c r="U92" s="63" t="s">
        <v>223</v>
      </c>
      <c r="V92" s="63" t="s">
        <v>224</v>
      </c>
      <c r="W92" s="63" t="s">
        <v>225</v>
      </c>
      <c r="X92" s="63" t="s">
        <v>226</v>
      </c>
      <c r="Y92" s="63" t="s">
        <v>227</v>
      </c>
      <c r="Z92" s="63" t="s">
        <v>228</v>
      </c>
      <c r="AA92" s="63" t="s">
        <v>229</v>
      </c>
      <c r="AB92" s="62" t="s">
        <v>230</v>
      </c>
      <c r="AC92" s="278" t="s">
        <v>231</v>
      </c>
    </row>
    <row r="93" spans="2:31" ht="24.75" customHeight="1">
      <c r="B93" s="50"/>
      <c r="C93" s="50"/>
      <c r="D93" s="239"/>
      <c r="E93" s="240"/>
      <c r="F93" s="55"/>
      <c r="G93" s="241" t="s">
        <v>1007</v>
      </c>
      <c r="H93" s="242" t="e">
        <f>INDEX(MVS!C3:C52,MATCH('20-Year AssessmentV2'!$L$5,MVS!B3:B52,0))</f>
        <v>#N/A</v>
      </c>
      <c r="I93" s="243" t="e">
        <f t="shared" ref="I93:AB93" si="39">$H$93</f>
        <v>#N/A</v>
      </c>
      <c r="J93" s="243" t="e">
        <f t="shared" si="39"/>
        <v>#N/A</v>
      </c>
      <c r="K93" s="243" t="e">
        <f t="shared" si="39"/>
        <v>#N/A</v>
      </c>
      <c r="L93" s="243" t="e">
        <f t="shared" si="39"/>
        <v>#N/A</v>
      </c>
      <c r="M93" s="243" t="e">
        <f t="shared" si="39"/>
        <v>#N/A</v>
      </c>
      <c r="N93" s="243" t="e">
        <f t="shared" si="39"/>
        <v>#N/A</v>
      </c>
      <c r="O93" s="243" t="e">
        <f t="shared" si="39"/>
        <v>#N/A</v>
      </c>
      <c r="P93" s="243" t="e">
        <f t="shared" si="39"/>
        <v>#N/A</v>
      </c>
      <c r="Q93" s="243" t="e">
        <f t="shared" si="39"/>
        <v>#N/A</v>
      </c>
      <c r="R93" s="243" t="e">
        <f t="shared" si="39"/>
        <v>#N/A</v>
      </c>
      <c r="S93" s="243" t="e">
        <f t="shared" si="39"/>
        <v>#N/A</v>
      </c>
      <c r="T93" s="243" t="e">
        <f t="shared" si="39"/>
        <v>#N/A</v>
      </c>
      <c r="U93" s="243" t="e">
        <f t="shared" si="39"/>
        <v>#N/A</v>
      </c>
      <c r="V93" s="243" t="e">
        <f t="shared" si="39"/>
        <v>#N/A</v>
      </c>
      <c r="W93" s="243" t="e">
        <f t="shared" si="39"/>
        <v>#N/A</v>
      </c>
      <c r="X93" s="243" t="e">
        <f t="shared" si="39"/>
        <v>#N/A</v>
      </c>
      <c r="Y93" s="243" t="e">
        <f t="shared" si="39"/>
        <v>#N/A</v>
      </c>
      <c r="Z93" s="243" t="e">
        <f t="shared" si="39"/>
        <v>#N/A</v>
      </c>
      <c r="AA93" s="243" t="e">
        <f t="shared" si="39"/>
        <v>#N/A</v>
      </c>
      <c r="AB93" s="243" t="e">
        <f t="shared" si="39"/>
        <v>#N/A</v>
      </c>
      <c r="AC93" s="279"/>
    </row>
    <row r="94" spans="2:31" ht="35" customHeight="1">
      <c r="B94" s="55"/>
      <c r="C94" s="240"/>
      <c r="D94" s="244"/>
      <c r="E94" s="240"/>
      <c r="F94" s="55"/>
      <c r="G94" s="55"/>
      <c r="H94" s="241" t="s">
        <v>262</v>
      </c>
      <c r="I94" s="75" t="e">
        <f>(I25+I56+I66+I89)*I93</f>
        <v>#N/A</v>
      </c>
      <c r="J94" s="75" t="e">
        <f t="shared" ref="J94:AB94" si="40">(J25+J56+J66+J89)*J93</f>
        <v>#N/A</v>
      </c>
      <c r="K94" s="75" t="e">
        <f t="shared" si="40"/>
        <v>#N/A</v>
      </c>
      <c r="L94" s="75" t="e">
        <f t="shared" si="40"/>
        <v>#N/A</v>
      </c>
      <c r="M94" s="75" t="e">
        <f t="shared" si="40"/>
        <v>#N/A</v>
      </c>
      <c r="N94" s="75" t="e">
        <f t="shared" si="40"/>
        <v>#N/A</v>
      </c>
      <c r="O94" s="75" t="e">
        <f t="shared" si="40"/>
        <v>#N/A</v>
      </c>
      <c r="P94" s="75" t="e">
        <f t="shared" si="40"/>
        <v>#N/A</v>
      </c>
      <c r="Q94" s="75" t="e">
        <f t="shared" si="40"/>
        <v>#N/A</v>
      </c>
      <c r="R94" s="75" t="e">
        <f t="shared" si="40"/>
        <v>#N/A</v>
      </c>
      <c r="S94" s="75" t="e">
        <f t="shared" si="40"/>
        <v>#N/A</v>
      </c>
      <c r="T94" s="75" t="e">
        <f t="shared" si="40"/>
        <v>#N/A</v>
      </c>
      <c r="U94" s="75" t="e">
        <f t="shared" si="40"/>
        <v>#N/A</v>
      </c>
      <c r="V94" s="75" t="e">
        <f t="shared" si="40"/>
        <v>#N/A</v>
      </c>
      <c r="W94" s="75" t="e">
        <f t="shared" si="40"/>
        <v>#N/A</v>
      </c>
      <c r="X94" s="75" t="e">
        <f t="shared" si="40"/>
        <v>#N/A</v>
      </c>
      <c r="Y94" s="75" t="e">
        <f t="shared" si="40"/>
        <v>#N/A</v>
      </c>
      <c r="Z94" s="75" t="e">
        <f t="shared" si="40"/>
        <v>#N/A</v>
      </c>
      <c r="AA94" s="75" t="e">
        <f t="shared" si="40"/>
        <v>#N/A</v>
      </c>
      <c r="AB94" s="155" t="e">
        <f t="shared" si="40"/>
        <v>#N/A</v>
      </c>
      <c r="AC94" s="280" t="e">
        <f>SUM(I94:AB94)</f>
        <v>#N/A</v>
      </c>
    </row>
    <row r="95" spans="2:31" ht="17">
      <c r="B95" s="55"/>
      <c r="C95" s="240"/>
      <c r="D95" s="244"/>
      <c r="E95" s="240"/>
      <c r="F95" s="435" t="s">
        <v>884</v>
      </c>
      <c r="G95" s="435"/>
      <c r="H95" s="245">
        <v>2.5000000000000001E-2</v>
      </c>
      <c r="I95" s="329">
        <v>1</v>
      </c>
      <c r="J95" s="329">
        <f>I95*(1+$H$95)</f>
        <v>1.0249999999999999</v>
      </c>
      <c r="K95" s="329">
        <f t="shared" ref="K95:AB95" si="41">J95*(1+$H$95)</f>
        <v>1.0506249999999999</v>
      </c>
      <c r="L95" s="329">
        <f t="shared" si="41"/>
        <v>1.0768906249999999</v>
      </c>
      <c r="M95" s="329">
        <f t="shared" si="41"/>
        <v>1.1038128906249998</v>
      </c>
      <c r="N95" s="329">
        <f t="shared" si="41"/>
        <v>1.1314082128906247</v>
      </c>
      <c r="O95" s="329">
        <f t="shared" si="41"/>
        <v>1.1596934182128902</v>
      </c>
      <c r="P95" s="329">
        <f t="shared" si="41"/>
        <v>1.1886857536682123</v>
      </c>
      <c r="Q95" s="329">
        <f t="shared" si="41"/>
        <v>1.2184028975099175</v>
      </c>
      <c r="R95" s="329">
        <f t="shared" si="41"/>
        <v>1.2488629699476652</v>
      </c>
      <c r="S95" s="329">
        <f t="shared" si="41"/>
        <v>1.2800845441963566</v>
      </c>
      <c r="T95" s="329">
        <f t="shared" si="41"/>
        <v>1.3120866578012655</v>
      </c>
      <c r="U95" s="329">
        <f t="shared" si="41"/>
        <v>1.3448888242462971</v>
      </c>
      <c r="V95" s="329">
        <f t="shared" si="41"/>
        <v>1.3785110448524545</v>
      </c>
      <c r="W95" s="329">
        <f t="shared" si="41"/>
        <v>1.4129738209737657</v>
      </c>
      <c r="X95" s="329">
        <f t="shared" si="41"/>
        <v>1.4482981664981096</v>
      </c>
      <c r="Y95" s="329">
        <f t="shared" si="41"/>
        <v>1.4845056206605622</v>
      </c>
      <c r="Z95" s="329">
        <f t="shared" si="41"/>
        <v>1.5216182611770761</v>
      </c>
      <c r="AA95" s="329">
        <f t="shared" si="41"/>
        <v>1.5596587177065029</v>
      </c>
      <c r="AB95" s="330">
        <f t="shared" si="41"/>
        <v>1.5986501856491653</v>
      </c>
      <c r="AC95" s="281"/>
    </row>
    <row r="96" spans="2:31" ht="18" thickBot="1">
      <c r="B96" s="55"/>
      <c r="C96" s="240"/>
      <c r="D96" s="246"/>
      <c r="E96" s="247"/>
      <c r="F96" s="192"/>
      <c r="G96" s="192"/>
      <c r="H96" s="248" t="s">
        <v>264</v>
      </c>
      <c r="I96" s="249" t="e">
        <f>I94*I95</f>
        <v>#N/A</v>
      </c>
      <c r="J96" s="249" t="e">
        <f t="shared" ref="J96:AB96" si="42">J94*J95</f>
        <v>#N/A</v>
      </c>
      <c r="K96" s="249" t="e">
        <f t="shared" si="42"/>
        <v>#N/A</v>
      </c>
      <c r="L96" s="249" t="e">
        <f t="shared" si="42"/>
        <v>#N/A</v>
      </c>
      <c r="M96" s="249" t="e">
        <f t="shared" si="42"/>
        <v>#N/A</v>
      </c>
      <c r="N96" s="249" t="e">
        <f t="shared" si="42"/>
        <v>#N/A</v>
      </c>
      <c r="O96" s="249" t="e">
        <f t="shared" si="42"/>
        <v>#N/A</v>
      </c>
      <c r="P96" s="249" t="e">
        <f t="shared" si="42"/>
        <v>#N/A</v>
      </c>
      <c r="Q96" s="249" t="e">
        <f t="shared" si="42"/>
        <v>#N/A</v>
      </c>
      <c r="R96" s="249" t="e">
        <f t="shared" si="42"/>
        <v>#N/A</v>
      </c>
      <c r="S96" s="249" t="e">
        <f t="shared" si="42"/>
        <v>#N/A</v>
      </c>
      <c r="T96" s="249" t="e">
        <f t="shared" si="42"/>
        <v>#N/A</v>
      </c>
      <c r="U96" s="249" t="e">
        <f t="shared" si="42"/>
        <v>#N/A</v>
      </c>
      <c r="V96" s="249" t="e">
        <f t="shared" si="42"/>
        <v>#N/A</v>
      </c>
      <c r="W96" s="249" t="e">
        <f t="shared" si="42"/>
        <v>#N/A</v>
      </c>
      <c r="X96" s="249" t="e">
        <f t="shared" si="42"/>
        <v>#N/A</v>
      </c>
      <c r="Y96" s="249" t="e">
        <f t="shared" si="42"/>
        <v>#N/A</v>
      </c>
      <c r="Z96" s="249" t="e">
        <f t="shared" si="42"/>
        <v>#N/A</v>
      </c>
      <c r="AA96" s="249" t="e">
        <f t="shared" si="42"/>
        <v>#N/A</v>
      </c>
      <c r="AB96" s="250" t="e">
        <f t="shared" si="42"/>
        <v>#N/A</v>
      </c>
      <c r="AC96" s="282" t="e">
        <f>SUM(I96:AB96)</f>
        <v>#N/A</v>
      </c>
    </row>
    <row r="97" spans="2:29" ht="24.75" customHeight="1" thickBot="1">
      <c r="AC97" s="101"/>
    </row>
    <row r="98" spans="2:29" ht="24.75" customHeight="1">
      <c r="E98" s="50"/>
      <c r="F98" s="90" t="s">
        <v>266</v>
      </c>
      <c r="G98" s="91"/>
      <c r="H98" s="91"/>
      <c r="I98" s="91"/>
      <c r="J98" s="91"/>
      <c r="K98" s="91"/>
      <c r="L98" s="251" t="s">
        <v>267</v>
      </c>
      <c r="M98" s="252"/>
      <c r="N98" s="252"/>
      <c r="O98" s="253"/>
      <c r="P98" s="251" t="s">
        <v>268</v>
      </c>
      <c r="Q98" s="251"/>
      <c r="R98" s="251"/>
      <c r="S98" s="251"/>
      <c r="T98" s="251"/>
      <c r="U98" s="251"/>
      <c r="V98" s="251"/>
      <c r="W98" s="251"/>
      <c r="X98" s="251"/>
      <c r="Y98" s="252"/>
      <c r="Z98" s="254"/>
      <c r="AC98" s="101"/>
    </row>
    <row r="99" spans="2:29" ht="24.75" customHeight="1">
      <c r="E99" s="50"/>
      <c r="F99" s="255" t="s">
        <v>703</v>
      </c>
      <c r="G99" s="41"/>
      <c r="H99" s="41"/>
      <c r="I99" s="37">
        <f>AC7</f>
        <v>0</v>
      </c>
      <c r="J99" s="41"/>
      <c r="K99" s="41"/>
      <c r="L99" s="256"/>
      <c r="M99" s="257"/>
      <c r="N99" s="257"/>
      <c r="O99" s="42"/>
      <c r="P99" s="256"/>
      <c r="Q99" s="256"/>
      <c r="R99" s="256"/>
      <c r="S99" s="256"/>
      <c r="T99" s="256"/>
      <c r="U99" s="256"/>
      <c r="V99" s="256"/>
      <c r="W99" s="256"/>
      <c r="X99" s="256"/>
      <c r="Y99" s="257"/>
      <c r="Z99" s="258"/>
      <c r="AC99" s="101"/>
    </row>
    <row r="100" spans="2:29" ht="24.75" customHeight="1">
      <c r="E100" s="50"/>
      <c r="F100" s="259"/>
      <c r="G100" s="41"/>
      <c r="H100" s="41"/>
      <c r="I100" s="41"/>
      <c r="J100" s="41"/>
      <c r="K100" s="41"/>
      <c r="L100" s="256"/>
      <c r="M100" s="257"/>
      <c r="N100" s="257"/>
      <c r="O100" s="42"/>
      <c r="P100" s="256"/>
      <c r="Q100" s="256"/>
      <c r="R100" s="256"/>
      <c r="S100" s="256"/>
      <c r="T100" s="256"/>
      <c r="U100" s="256"/>
      <c r="V100" s="256"/>
      <c r="W100" s="256"/>
      <c r="X100" s="256"/>
      <c r="Y100" s="257"/>
      <c r="Z100" s="258"/>
      <c r="AC100" s="101"/>
    </row>
    <row r="101" spans="2:29" ht="24.75" customHeight="1">
      <c r="E101" s="50"/>
      <c r="F101" s="255" t="s">
        <v>275</v>
      </c>
      <c r="G101" s="41"/>
      <c r="H101" s="41"/>
      <c r="I101" s="41"/>
      <c r="J101" s="41"/>
      <c r="K101" s="41"/>
      <c r="L101" s="424">
        <v>0</v>
      </c>
      <c r="M101" s="425"/>
      <c r="N101" s="425"/>
      <c r="O101" s="260"/>
      <c r="P101" s="256"/>
      <c r="Q101" s="256"/>
      <c r="R101" s="256"/>
      <c r="S101" s="256"/>
      <c r="T101" s="424">
        <v>0</v>
      </c>
      <c r="U101" s="424"/>
      <c r="V101" s="424"/>
      <c r="W101" s="256"/>
      <c r="X101" s="256"/>
      <c r="Y101" s="257"/>
      <c r="Z101" s="258"/>
      <c r="AC101" s="101"/>
    </row>
    <row r="102" spans="2:29" ht="24.75" customHeight="1">
      <c r="E102" s="50"/>
      <c r="F102" s="255" t="s">
        <v>269</v>
      </c>
      <c r="G102" s="42"/>
      <c r="H102" s="42"/>
      <c r="I102" s="42"/>
      <c r="J102" s="42"/>
      <c r="K102" s="42"/>
      <c r="L102" s="424" t="e">
        <f>SUM(I94:M94)</f>
        <v>#N/A</v>
      </c>
      <c r="M102" s="425"/>
      <c r="N102" s="425"/>
      <c r="O102" s="261"/>
      <c r="P102" s="424" t="e">
        <f>SUM(I96:M96)</f>
        <v>#N/A</v>
      </c>
      <c r="Q102" s="424"/>
      <c r="R102" s="424"/>
      <c r="S102" s="424"/>
      <c r="T102" s="424"/>
      <c r="U102" s="424"/>
      <c r="V102" s="424"/>
      <c r="W102" s="424"/>
      <c r="X102" s="424"/>
      <c r="Y102" s="425"/>
      <c r="Z102" s="426"/>
      <c r="AC102" s="101"/>
    </row>
    <row r="103" spans="2:29" ht="24.75" customHeight="1">
      <c r="E103" s="50"/>
      <c r="F103" s="255" t="s">
        <v>270</v>
      </c>
      <c r="G103" s="42"/>
      <c r="H103" s="42"/>
      <c r="I103" s="42"/>
      <c r="J103" s="42"/>
      <c r="K103" s="42"/>
      <c r="L103" s="424" t="e">
        <f>SUM(I94:R94)</f>
        <v>#N/A</v>
      </c>
      <c r="M103" s="425"/>
      <c r="N103" s="425"/>
      <c r="O103" s="261"/>
      <c r="P103" s="424" t="e">
        <f>SUM(I96:R96)</f>
        <v>#N/A</v>
      </c>
      <c r="Q103" s="424"/>
      <c r="R103" s="424"/>
      <c r="S103" s="424"/>
      <c r="T103" s="424"/>
      <c r="U103" s="424"/>
      <c r="V103" s="424"/>
      <c r="W103" s="424"/>
      <c r="X103" s="424"/>
      <c r="Y103" s="425"/>
      <c r="Z103" s="426"/>
      <c r="AC103" s="101"/>
    </row>
    <row r="104" spans="2:29" ht="24.75" customHeight="1">
      <c r="E104" s="50"/>
      <c r="F104" s="255" t="s">
        <v>271</v>
      </c>
      <c r="G104" s="42"/>
      <c r="H104" s="42"/>
      <c r="I104" s="42"/>
      <c r="J104" s="42"/>
      <c r="K104" s="42"/>
      <c r="L104" s="424" t="e">
        <f>SUM(I94:W94)</f>
        <v>#N/A</v>
      </c>
      <c r="M104" s="425"/>
      <c r="N104" s="425"/>
      <c r="O104" s="261"/>
      <c r="P104" s="424" t="e">
        <f>SUM(I96:W96)</f>
        <v>#N/A</v>
      </c>
      <c r="Q104" s="424"/>
      <c r="R104" s="424"/>
      <c r="S104" s="424"/>
      <c r="T104" s="424"/>
      <c r="U104" s="424"/>
      <c r="V104" s="424"/>
      <c r="W104" s="424"/>
      <c r="X104" s="424"/>
      <c r="Y104" s="425"/>
      <c r="Z104" s="426"/>
      <c r="AC104" s="101"/>
    </row>
    <row r="105" spans="2:29" ht="24.75" customHeight="1">
      <c r="E105" s="50"/>
      <c r="F105" s="255" t="s">
        <v>704</v>
      </c>
      <c r="G105" s="42"/>
      <c r="H105" s="42"/>
      <c r="I105" s="42"/>
      <c r="J105" s="42"/>
      <c r="K105" s="42"/>
      <c r="L105" s="424" t="e">
        <f>SUM(I94:AB94)</f>
        <v>#N/A</v>
      </c>
      <c r="M105" s="427"/>
      <c r="N105" s="427"/>
      <c r="O105" s="261"/>
      <c r="P105" s="424" t="e">
        <f>AC96</f>
        <v>#N/A</v>
      </c>
      <c r="Q105" s="424"/>
      <c r="R105" s="424"/>
      <c r="S105" s="424"/>
      <c r="T105" s="424"/>
      <c r="U105" s="424"/>
      <c r="V105" s="424"/>
      <c r="W105" s="424"/>
      <c r="X105" s="424"/>
      <c r="Y105" s="427"/>
      <c r="Z105" s="428"/>
      <c r="AC105" s="101"/>
    </row>
    <row r="106" spans="2:29" ht="24.75" customHeight="1">
      <c r="E106" s="50"/>
      <c r="F106" s="255"/>
      <c r="G106" s="42"/>
      <c r="H106" s="42"/>
      <c r="I106" s="42"/>
      <c r="J106" s="42"/>
      <c r="K106" s="42"/>
      <c r="L106" s="262"/>
      <c r="M106" s="105"/>
      <c r="N106" s="105"/>
      <c r="O106" s="261"/>
      <c r="P106" s="262"/>
      <c r="Q106" s="262"/>
      <c r="R106" s="262"/>
      <c r="S106" s="262"/>
      <c r="T106" s="262"/>
      <c r="U106" s="262"/>
      <c r="V106" s="262"/>
      <c r="W106" s="262"/>
      <c r="X106" s="262"/>
      <c r="Y106" s="105"/>
      <c r="Z106" s="263"/>
      <c r="AC106" s="101"/>
    </row>
    <row r="107" spans="2:29" ht="24" customHeight="1">
      <c r="B107" s="264"/>
      <c r="C107" s="101"/>
      <c r="D107" s="101"/>
      <c r="E107" s="50"/>
      <c r="F107" s="265" t="s">
        <v>273</v>
      </c>
      <c r="G107" s="42"/>
      <c r="H107" s="42"/>
      <c r="I107" s="42"/>
      <c r="J107" s="42"/>
      <c r="K107" s="42"/>
      <c r="L107" s="429" t="e">
        <f>L105/AC7</f>
        <v>#N/A</v>
      </c>
      <c r="M107" s="430"/>
      <c r="N107" s="430"/>
      <c r="O107" s="266"/>
      <c r="P107" s="429" t="e">
        <f>P105/AC7</f>
        <v>#N/A</v>
      </c>
      <c r="Q107" s="429"/>
      <c r="R107" s="429"/>
      <c r="S107" s="429"/>
      <c r="T107" s="429"/>
      <c r="U107" s="429"/>
      <c r="V107" s="429"/>
      <c r="W107" s="429"/>
      <c r="X107" s="429"/>
      <c r="Y107" s="430"/>
      <c r="Z107" s="431"/>
      <c r="AB107" s="101"/>
      <c r="AC107" s="101"/>
    </row>
    <row r="108" spans="2:29" ht="24" customHeight="1" thickBot="1">
      <c r="B108" s="101"/>
      <c r="C108" s="101"/>
      <c r="D108" s="101"/>
      <c r="E108" s="50"/>
      <c r="F108" s="267" t="s">
        <v>274</v>
      </c>
      <c r="G108" s="99"/>
      <c r="H108" s="99"/>
      <c r="I108" s="99"/>
      <c r="J108" s="99"/>
      <c r="K108" s="99"/>
      <c r="L108" s="421" t="e">
        <f>L107/AC4</f>
        <v>#N/A</v>
      </c>
      <c r="M108" s="422"/>
      <c r="N108" s="422"/>
      <c r="O108" s="268"/>
      <c r="P108" s="421" t="e">
        <f>P107/AC4</f>
        <v>#N/A</v>
      </c>
      <c r="Q108" s="421"/>
      <c r="R108" s="421"/>
      <c r="S108" s="421"/>
      <c r="T108" s="421"/>
      <c r="U108" s="421"/>
      <c r="V108" s="421"/>
      <c r="W108" s="421"/>
      <c r="X108" s="421"/>
      <c r="Y108" s="422"/>
      <c r="Z108" s="423"/>
      <c r="AB108" s="101"/>
      <c r="AC108" s="101"/>
    </row>
  </sheetData>
  <mergeCells count="21">
    <mergeCell ref="AI41:AL41"/>
    <mergeCell ref="C58:AB58"/>
    <mergeCell ref="C68:AB68"/>
    <mergeCell ref="L103:N103"/>
    <mergeCell ref="P103:Z103"/>
    <mergeCell ref="L102:N102"/>
    <mergeCell ref="P102:Z102"/>
    <mergeCell ref="C10:AB10"/>
    <mergeCell ref="B27:I27"/>
    <mergeCell ref="C29:AB29"/>
    <mergeCell ref="F95:G95"/>
    <mergeCell ref="L101:N101"/>
    <mergeCell ref="T101:V101"/>
    <mergeCell ref="L108:N108"/>
    <mergeCell ref="P108:Z108"/>
    <mergeCell ref="L104:N104"/>
    <mergeCell ref="P104:Z104"/>
    <mergeCell ref="L105:N105"/>
    <mergeCell ref="P105:Z105"/>
    <mergeCell ref="L107:N107"/>
    <mergeCell ref="P107:Z107"/>
  </mergeCells>
  <printOptions horizontalCentered="1" verticalCentered="1"/>
  <pageMargins left="0.5" right="0.5" top="0.75" bottom="0.5" header="0.5" footer="0.5"/>
  <pageSetup paperSize="17" scale="29" orientation="landscape" verticalDpi="300"/>
  <headerFooter alignWithMargins="0">
    <oddHeader>&amp;C&amp;"Arial,Bold"&amp;26TABLE 2
    CAPITAL REPLACEMENT RESERVE SCHEDULE</oddHeader>
    <oddFooter>&amp;R&amp;"Times New Roman,Regular"&amp;12LandAmerica Assessment Corporation</oddFooter>
  </headerFooter>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52"/>
  <sheetViews>
    <sheetView workbookViewId="0">
      <selection activeCell="E23" sqref="E23"/>
    </sheetView>
  </sheetViews>
  <sheetFormatPr baseColWidth="10" defaultColWidth="29.33203125" defaultRowHeight="12" x14ac:dyDescent="0"/>
  <cols>
    <col min="1" max="3" width="29.33203125" style="323"/>
    <col min="4" max="16384" width="29.33203125" style="324"/>
  </cols>
  <sheetData>
    <row r="1" spans="1:3">
      <c r="A1" s="322"/>
    </row>
    <row r="2" spans="1:3" ht="13">
      <c r="A2" s="328" t="s">
        <v>899</v>
      </c>
      <c r="B2" s="328" t="s">
        <v>483</v>
      </c>
      <c r="C2" s="328" t="s">
        <v>997</v>
      </c>
    </row>
    <row r="3" spans="1:3" ht="13">
      <c r="A3" s="325" t="s">
        <v>900</v>
      </c>
      <c r="B3" s="326" t="s">
        <v>896</v>
      </c>
      <c r="C3" s="327">
        <v>0.88</v>
      </c>
    </row>
    <row r="4" spans="1:3" ht="13">
      <c r="A4" s="325" t="s">
        <v>903</v>
      </c>
      <c r="B4" s="326" t="s">
        <v>897</v>
      </c>
      <c r="C4" s="327">
        <v>1.39</v>
      </c>
    </row>
    <row r="5" spans="1:3" ht="13">
      <c r="A5" s="325" t="s">
        <v>906</v>
      </c>
      <c r="B5" s="326" t="s">
        <v>898</v>
      </c>
      <c r="C5" s="327">
        <v>0.97</v>
      </c>
    </row>
    <row r="6" spans="1:3" ht="13">
      <c r="A6" s="325" t="s">
        <v>909</v>
      </c>
      <c r="B6" s="326" t="s">
        <v>910</v>
      </c>
      <c r="C6" s="327">
        <v>0.88</v>
      </c>
    </row>
    <row r="7" spans="1:3" ht="13">
      <c r="A7" s="325" t="s">
        <v>913</v>
      </c>
      <c r="B7" s="326" t="s">
        <v>914</v>
      </c>
      <c r="C7" s="327">
        <v>1.19</v>
      </c>
    </row>
    <row r="8" spans="1:3" ht="13">
      <c r="A8" s="325" t="s">
        <v>917</v>
      </c>
      <c r="B8" s="326" t="s">
        <v>918</v>
      </c>
      <c r="C8" s="327">
        <v>1.03</v>
      </c>
    </row>
    <row r="9" spans="1:3" ht="13">
      <c r="A9" s="325" t="s">
        <v>921</v>
      </c>
      <c r="B9" s="326" t="s">
        <v>922</v>
      </c>
      <c r="C9" s="327">
        <v>1.19</v>
      </c>
    </row>
    <row r="10" spans="1:3" ht="13">
      <c r="A10" s="325" t="s">
        <v>925</v>
      </c>
      <c r="B10" s="326" t="s">
        <v>926</v>
      </c>
      <c r="C10" s="327">
        <v>1.1200000000000001</v>
      </c>
    </row>
    <row r="11" spans="1:3" ht="13">
      <c r="A11" s="325" t="s">
        <v>929</v>
      </c>
      <c r="B11" s="326" t="s">
        <v>930</v>
      </c>
      <c r="C11" s="327">
        <v>0.98</v>
      </c>
    </row>
    <row r="12" spans="1:3" ht="13">
      <c r="A12" s="325" t="s">
        <v>933</v>
      </c>
      <c r="B12" s="326" t="s">
        <v>934</v>
      </c>
      <c r="C12" s="327">
        <v>0.89</v>
      </c>
    </row>
    <row r="13" spans="1:3" ht="13">
      <c r="A13" s="325" t="s">
        <v>937</v>
      </c>
      <c r="B13" s="326" t="s">
        <v>938</v>
      </c>
      <c r="C13" s="327">
        <v>1.69</v>
      </c>
    </row>
    <row r="14" spans="1:3" ht="13">
      <c r="A14" s="325" t="s">
        <v>941</v>
      </c>
      <c r="B14" s="326" t="s">
        <v>942</v>
      </c>
      <c r="C14" s="327">
        <v>1.01</v>
      </c>
    </row>
    <row r="15" spans="1:3" ht="13">
      <c r="A15" s="325" t="s">
        <v>945</v>
      </c>
      <c r="B15" s="326" t="s">
        <v>946</v>
      </c>
      <c r="C15" s="327">
        <v>1.1399999999999999</v>
      </c>
    </row>
    <row r="16" spans="1:3" ht="13">
      <c r="A16" s="325" t="s">
        <v>949</v>
      </c>
      <c r="B16" s="326" t="s">
        <v>950</v>
      </c>
      <c r="C16" s="327">
        <v>1.03</v>
      </c>
    </row>
    <row r="17" spans="1:3" ht="13">
      <c r="A17" s="325" t="s">
        <v>953</v>
      </c>
      <c r="B17" s="326" t="s">
        <v>954</v>
      </c>
      <c r="C17" s="327">
        <v>1</v>
      </c>
    </row>
    <row r="18" spans="1:3" ht="13">
      <c r="A18" s="325" t="s">
        <v>957</v>
      </c>
      <c r="B18" s="326" t="s">
        <v>958</v>
      </c>
      <c r="C18" s="327">
        <v>0.96</v>
      </c>
    </row>
    <row r="19" spans="1:3" ht="13">
      <c r="A19" s="325" t="s">
        <v>961</v>
      </c>
      <c r="B19" s="326" t="s">
        <v>962</v>
      </c>
      <c r="C19" s="327">
        <v>0.97</v>
      </c>
    </row>
    <row r="20" spans="1:3" ht="13">
      <c r="A20" s="325" t="s">
        <v>965</v>
      </c>
      <c r="B20" s="326" t="s">
        <v>966</v>
      </c>
      <c r="C20" s="327">
        <v>0.88</v>
      </c>
    </row>
    <row r="21" spans="1:3" ht="13">
      <c r="A21" s="325" t="s">
        <v>969</v>
      </c>
      <c r="B21" s="326" t="s">
        <v>970</v>
      </c>
      <c r="C21" s="327">
        <v>1.02</v>
      </c>
    </row>
    <row r="22" spans="1:3" ht="13">
      <c r="A22" s="325" t="s">
        <v>973</v>
      </c>
      <c r="B22" s="326" t="s">
        <v>974</v>
      </c>
      <c r="C22" s="327">
        <v>1.05</v>
      </c>
    </row>
    <row r="23" spans="1:3" ht="13">
      <c r="A23" s="325" t="s">
        <v>977</v>
      </c>
      <c r="B23" s="326" t="s">
        <v>978</v>
      </c>
      <c r="C23" s="327">
        <v>1.17</v>
      </c>
    </row>
    <row r="24" spans="1:3" ht="13">
      <c r="A24" s="325" t="s">
        <v>981</v>
      </c>
      <c r="B24" s="326" t="s">
        <v>982</v>
      </c>
      <c r="C24" s="327">
        <v>1.05</v>
      </c>
    </row>
    <row r="25" spans="1:3" ht="13">
      <c r="A25" s="325" t="s">
        <v>985</v>
      </c>
      <c r="B25" s="326" t="s">
        <v>986</v>
      </c>
      <c r="C25" s="327">
        <v>1.0900000000000001</v>
      </c>
    </row>
    <row r="26" spans="1:3" ht="13">
      <c r="A26" s="325" t="s">
        <v>989</v>
      </c>
      <c r="B26" s="326" t="s">
        <v>990</v>
      </c>
      <c r="C26" s="327">
        <v>0.88</v>
      </c>
    </row>
    <row r="27" spans="1:3" ht="13">
      <c r="A27" s="325" t="s">
        <v>993</v>
      </c>
      <c r="B27" s="326" t="s">
        <v>994</v>
      </c>
      <c r="C27" s="327">
        <v>1.01</v>
      </c>
    </row>
    <row r="28" spans="1:3" ht="13">
      <c r="A28" s="325" t="s">
        <v>901</v>
      </c>
      <c r="B28" s="326" t="s">
        <v>902</v>
      </c>
      <c r="C28" s="327">
        <v>0.95</v>
      </c>
    </row>
    <row r="29" spans="1:3" ht="13">
      <c r="A29" s="325" t="s">
        <v>904</v>
      </c>
      <c r="B29" s="326" t="s">
        <v>905</v>
      </c>
      <c r="C29" s="327">
        <v>0.95</v>
      </c>
    </row>
    <row r="30" spans="1:3" ht="13">
      <c r="A30" s="325" t="s">
        <v>907</v>
      </c>
      <c r="B30" s="326" t="s">
        <v>908</v>
      </c>
      <c r="C30" s="327">
        <v>1.1000000000000001</v>
      </c>
    </row>
    <row r="31" spans="1:3" ht="13">
      <c r="A31" s="325" t="s">
        <v>911</v>
      </c>
      <c r="B31" s="326" t="s">
        <v>912</v>
      </c>
      <c r="C31" s="327">
        <v>1.05</v>
      </c>
    </row>
    <row r="32" spans="1:3" ht="13">
      <c r="A32" s="325" t="s">
        <v>915</v>
      </c>
      <c r="B32" s="326" t="s">
        <v>916</v>
      </c>
      <c r="C32" s="327">
        <v>1.28</v>
      </c>
    </row>
    <row r="33" spans="1:3" ht="13">
      <c r="A33" s="325" t="s">
        <v>919</v>
      </c>
      <c r="B33" s="326" t="s">
        <v>920</v>
      </c>
      <c r="C33" s="327">
        <v>0.95</v>
      </c>
    </row>
    <row r="34" spans="1:3" ht="13">
      <c r="A34" s="325" t="s">
        <v>923</v>
      </c>
      <c r="B34" s="326" t="s">
        <v>924</v>
      </c>
      <c r="C34" s="327">
        <v>1.0900000000000001</v>
      </c>
    </row>
    <row r="35" spans="1:3" ht="13">
      <c r="A35" s="325" t="s">
        <v>927</v>
      </c>
      <c r="B35" s="326" t="s">
        <v>928</v>
      </c>
      <c r="C35" s="327">
        <v>0.91</v>
      </c>
    </row>
    <row r="36" spans="1:3" ht="13">
      <c r="A36" s="325" t="s">
        <v>931</v>
      </c>
      <c r="B36" s="326" t="s">
        <v>932</v>
      </c>
      <c r="C36" s="327">
        <v>1.04</v>
      </c>
    </row>
    <row r="37" spans="1:3" ht="13">
      <c r="A37" s="325" t="s">
        <v>935</v>
      </c>
      <c r="B37" s="326" t="s">
        <v>936</v>
      </c>
      <c r="C37" s="327">
        <v>1</v>
      </c>
    </row>
    <row r="38" spans="1:3" ht="13">
      <c r="A38" s="325" t="s">
        <v>939</v>
      </c>
      <c r="B38" s="326" t="s">
        <v>940</v>
      </c>
      <c r="C38" s="327">
        <v>0.92</v>
      </c>
    </row>
    <row r="39" spans="1:3" ht="13">
      <c r="A39" s="325" t="s">
        <v>943</v>
      </c>
      <c r="B39" s="326" t="s">
        <v>944</v>
      </c>
      <c r="C39" s="327">
        <v>1.08</v>
      </c>
    </row>
    <row r="40" spans="1:3" ht="13">
      <c r="A40" s="325" t="s">
        <v>947</v>
      </c>
      <c r="B40" s="326" t="s">
        <v>948</v>
      </c>
      <c r="C40" s="327">
        <v>1.1299999999999999</v>
      </c>
    </row>
    <row r="41" spans="1:3" ht="13">
      <c r="A41" s="325" t="s">
        <v>951</v>
      </c>
      <c r="B41" s="326" t="s">
        <v>952</v>
      </c>
      <c r="C41" s="327">
        <v>1.1499999999999999</v>
      </c>
    </row>
    <row r="42" spans="1:3" ht="13">
      <c r="A42" s="325" t="s">
        <v>955</v>
      </c>
      <c r="B42" s="326" t="s">
        <v>956</v>
      </c>
      <c r="C42" s="327">
        <v>0.89</v>
      </c>
    </row>
    <row r="43" spans="1:3" ht="13">
      <c r="A43" s="325" t="s">
        <v>959</v>
      </c>
      <c r="B43" s="326" t="s">
        <v>960</v>
      </c>
      <c r="C43" s="327">
        <v>0.96</v>
      </c>
    </row>
    <row r="44" spans="1:3" ht="13">
      <c r="A44" s="325" t="s">
        <v>963</v>
      </c>
      <c r="B44" s="326" t="s">
        <v>964</v>
      </c>
      <c r="C44" s="327">
        <v>0.91</v>
      </c>
    </row>
    <row r="45" spans="1:3" ht="13">
      <c r="A45" s="325" t="s">
        <v>967</v>
      </c>
      <c r="B45" s="326" t="s">
        <v>968</v>
      </c>
      <c r="C45" s="327">
        <v>0.87</v>
      </c>
    </row>
    <row r="46" spans="1:3" ht="13">
      <c r="A46" s="325" t="s">
        <v>971</v>
      </c>
      <c r="B46" s="326" t="s">
        <v>972</v>
      </c>
      <c r="C46" s="327">
        <v>0.97</v>
      </c>
    </row>
    <row r="47" spans="1:3" ht="13">
      <c r="A47" s="325" t="s">
        <v>975</v>
      </c>
      <c r="B47" s="326" t="s">
        <v>976</v>
      </c>
      <c r="C47" s="327">
        <v>1.03</v>
      </c>
    </row>
    <row r="48" spans="1:3" ht="13">
      <c r="A48" s="325" t="s">
        <v>979</v>
      </c>
      <c r="B48" s="326" t="s">
        <v>980</v>
      </c>
      <c r="C48" s="327">
        <v>0.97</v>
      </c>
    </row>
    <row r="49" spans="1:3" ht="13">
      <c r="A49" s="325" t="s">
        <v>983</v>
      </c>
      <c r="B49" s="326" t="s">
        <v>984</v>
      </c>
      <c r="C49" s="327">
        <v>1.1399999999999999</v>
      </c>
    </row>
    <row r="50" spans="1:3" ht="13">
      <c r="A50" s="325" t="s">
        <v>987</v>
      </c>
      <c r="B50" s="326" t="s">
        <v>988</v>
      </c>
      <c r="C50" s="327">
        <v>1.08</v>
      </c>
    </row>
    <row r="51" spans="1:3" ht="13">
      <c r="A51" s="325" t="s">
        <v>991</v>
      </c>
      <c r="B51" s="326" t="s">
        <v>992</v>
      </c>
      <c r="C51" s="327">
        <v>1.06</v>
      </c>
    </row>
    <row r="52" spans="1:3" ht="13">
      <c r="A52" s="325" t="s">
        <v>995</v>
      </c>
      <c r="B52" s="326" t="s">
        <v>996</v>
      </c>
      <c r="C52" s="327">
        <v>0.99</v>
      </c>
    </row>
  </sheetData>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FF00"/>
    <pageSetUpPr fitToPage="1"/>
  </sheetPr>
  <dimension ref="A1:G34"/>
  <sheetViews>
    <sheetView zoomScale="70" zoomScaleNormal="70" zoomScaleSheetLayoutView="85" zoomScalePageLayoutView="70" workbookViewId="0">
      <selection activeCell="B8" sqref="B8:E8"/>
    </sheetView>
  </sheetViews>
  <sheetFormatPr baseColWidth="10" defaultColWidth="9.1640625" defaultRowHeight="12" x14ac:dyDescent="0"/>
  <cols>
    <col min="1" max="1" width="10.33203125" style="11" customWidth="1"/>
    <col min="2" max="2" width="30.6640625" style="11" customWidth="1"/>
    <col min="3" max="3" width="30.83203125" style="11" customWidth="1"/>
    <col min="4" max="5" width="30.6640625" style="11" customWidth="1"/>
    <col min="6" max="6" width="10.33203125" style="11" customWidth="1"/>
    <col min="7" max="7" width="9.1640625" style="11" customWidth="1"/>
    <col min="8" max="8" width="9.5" style="11" customWidth="1"/>
    <col min="9" max="16384" width="9.1640625" style="11"/>
  </cols>
  <sheetData>
    <row r="1" spans="1:7" s="7" customFormat="1">
      <c r="A1" s="5"/>
      <c r="B1" s="6"/>
      <c r="C1" s="6"/>
      <c r="D1" s="6"/>
      <c r="E1" s="6"/>
      <c r="F1" s="5"/>
    </row>
    <row r="2" spans="1:7" s="9" customFormat="1">
      <c r="A2" s="6"/>
      <c r="B2" s="6"/>
      <c r="C2" s="6"/>
      <c r="D2" s="6"/>
      <c r="E2" s="8"/>
      <c r="F2" s="6"/>
    </row>
    <row r="3" spans="1:7" s="9" customFormat="1">
      <c r="A3" s="6"/>
      <c r="B3" s="6"/>
      <c r="C3" s="6"/>
      <c r="D3" s="6"/>
      <c r="E3" s="8"/>
      <c r="F3" s="6"/>
    </row>
    <row r="4" spans="1:7" s="9" customFormat="1">
      <c r="A4" s="6"/>
      <c r="B4" s="6"/>
      <c r="C4" s="6"/>
      <c r="D4" s="6"/>
      <c r="E4" s="8"/>
      <c r="F4" s="6"/>
    </row>
    <row r="5" spans="1:7" s="9" customFormat="1" ht="14">
      <c r="A5" s="6"/>
      <c r="B5" s="10"/>
      <c r="C5" s="6"/>
      <c r="D5" s="6"/>
      <c r="E5" s="8"/>
      <c r="F5" s="6"/>
    </row>
    <row r="6" spans="1:7" s="7" customFormat="1">
      <c r="A6" s="5"/>
      <c r="B6" s="6"/>
      <c r="C6" s="6"/>
      <c r="D6" s="6"/>
      <c r="E6" s="6"/>
      <c r="F6" s="5"/>
    </row>
    <row r="7" spans="1:7">
      <c r="A7" s="5"/>
      <c r="B7" s="6"/>
      <c r="C7" s="6"/>
      <c r="D7" s="6"/>
      <c r="E7" s="6"/>
      <c r="F7" s="5"/>
      <c r="G7" s="7"/>
    </row>
    <row r="8" spans="1:7" ht="57" customHeight="1">
      <c r="A8" s="5"/>
      <c r="B8" s="399" t="s">
        <v>98</v>
      </c>
      <c r="C8" s="399"/>
      <c r="D8" s="399"/>
      <c r="E8" s="399"/>
      <c r="F8" s="5"/>
      <c r="G8" s="7"/>
    </row>
    <row r="9" spans="1:7" ht="21.5" customHeight="1">
      <c r="A9" s="5"/>
      <c r="B9" s="394" t="s">
        <v>520</v>
      </c>
      <c r="C9" s="395"/>
      <c r="D9" s="395"/>
      <c r="E9" s="396"/>
      <c r="F9" s="5"/>
      <c r="G9" s="7"/>
    </row>
    <row r="10" spans="1:7" ht="35.25" customHeight="1">
      <c r="A10" s="5"/>
      <c r="B10" s="407" t="s">
        <v>521</v>
      </c>
      <c r="C10" s="408"/>
      <c r="D10" s="408"/>
      <c r="E10" s="138" t="s">
        <v>105</v>
      </c>
      <c r="F10" s="5"/>
      <c r="G10" s="7"/>
    </row>
    <row r="11" spans="1:7" ht="29.5" customHeight="1">
      <c r="A11" s="5"/>
      <c r="B11" s="414" t="s">
        <v>522</v>
      </c>
      <c r="C11" s="415"/>
      <c r="D11" s="415"/>
      <c r="E11" s="416"/>
      <c r="F11" s="5"/>
      <c r="G11" s="7"/>
    </row>
    <row r="12" spans="1:7" ht="29.5" customHeight="1">
      <c r="A12" s="5"/>
      <c r="B12" s="403" t="s">
        <v>538</v>
      </c>
      <c r="C12" s="404"/>
      <c r="D12" s="404"/>
      <c r="E12" s="417"/>
      <c r="F12" s="5"/>
      <c r="G12" s="7"/>
    </row>
    <row r="13" spans="1:7" ht="29.5" customHeight="1">
      <c r="A13" s="5"/>
      <c r="B13" s="407" t="s">
        <v>526</v>
      </c>
      <c r="C13" s="408"/>
      <c r="D13" s="408"/>
      <c r="E13" s="410"/>
      <c r="F13" s="5"/>
      <c r="G13" s="7"/>
    </row>
    <row r="14" spans="1:7" ht="29.5" customHeight="1">
      <c r="A14" s="5"/>
      <c r="B14" s="407" t="s">
        <v>523</v>
      </c>
      <c r="C14" s="408"/>
      <c r="D14" s="408"/>
      <c r="E14" s="410"/>
      <c r="F14" s="5"/>
      <c r="G14" s="7"/>
    </row>
    <row r="15" spans="1:7" ht="29.5" customHeight="1">
      <c r="A15" s="5"/>
      <c r="B15" s="407" t="s">
        <v>585</v>
      </c>
      <c r="C15" s="408"/>
      <c r="D15" s="408"/>
      <c r="E15" s="410"/>
      <c r="F15" s="5"/>
      <c r="G15" s="7"/>
    </row>
    <row r="16" spans="1:7" ht="29.5" customHeight="1">
      <c r="A16" s="5"/>
      <c r="B16" s="407" t="s">
        <v>525</v>
      </c>
      <c r="C16" s="408"/>
      <c r="D16" s="408"/>
      <c r="E16" s="410"/>
      <c r="F16" s="5"/>
      <c r="G16" s="7"/>
    </row>
    <row r="17" spans="1:7" ht="35.25" customHeight="1">
      <c r="A17" s="5"/>
      <c r="B17" s="414" t="s">
        <v>524</v>
      </c>
      <c r="C17" s="415"/>
      <c r="D17" s="415"/>
      <c r="E17" s="416"/>
      <c r="F17" s="5"/>
      <c r="G17" s="7"/>
    </row>
    <row r="18" spans="1:7" ht="29.5" customHeight="1">
      <c r="A18" s="5"/>
      <c r="B18" s="407" t="s">
        <v>527</v>
      </c>
      <c r="C18" s="408"/>
      <c r="D18" s="408"/>
      <c r="E18" s="410"/>
      <c r="F18" s="5"/>
      <c r="G18" s="7"/>
    </row>
    <row r="19" spans="1:7" ht="29.5" customHeight="1">
      <c r="A19" s="5"/>
      <c r="B19" s="407" t="s">
        <v>528</v>
      </c>
      <c r="C19" s="408"/>
      <c r="D19" s="408"/>
      <c r="E19" s="410"/>
      <c r="F19" s="5"/>
      <c r="G19" s="7"/>
    </row>
    <row r="20" spans="1:7" ht="29.5" customHeight="1">
      <c r="A20" s="5"/>
      <c r="B20" s="407" t="s">
        <v>529</v>
      </c>
      <c r="C20" s="408"/>
      <c r="D20" s="408"/>
      <c r="E20" s="410"/>
      <c r="F20" s="5"/>
      <c r="G20" s="7"/>
    </row>
    <row r="21" spans="1:7" ht="29.5" customHeight="1">
      <c r="A21" s="5"/>
      <c r="B21" s="407" t="s">
        <v>530</v>
      </c>
      <c r="C21" s="408"/>
      <c r="D21" s="408"/>
      <c r="E21" s="410"/>
      <c r="F21" s="5"/>
      <c r="G21" s="7"/>
    </row>
    <row r="22" spans="1:7" ht="29.5" customHeight="1">
      <c r="A22" s="5"/>
      <c r="B22" s="407" t="s">
        <v>531</v>
      </c>
      <c r="C22" s="408"/>
      <c r="D22" s="408"/>
      <c r="E22" s="410"/>
      <c r="F22" s="5"/>
      <c r="G22" s="7"/>
    </row>
    <row r="23" spans="1:7" ht="29.5" customHeight="1">
      <c r="A23" s="5"/>
      <c r="B23" s="407" t="s">
        <v>532</v>
      </c>
      <c r="C23" s="408"/>
      <c r="D23" s="408"/>
      <c r="E23" s="410"/>
      <c r="F23" s="5"/>
      <c r="G23" s="7"/>
    </row>
    <row r="24" spans="1:7" ht="29.5" customHeight="1">
      <c r="A24" s="5"/>
      <c r="B24" s="407" t="s">
        <v>533</v>
      </c>
      <c r="C24" s="408"/>
      <c r="D24" s="408"/>
      <c r="E24" s="410"/>
      <c r="F24" s="5"/>
      <c r="G24" s="7"/>
    </row>
    <row r="25" spans="1:7" ht="29.5" customHeight="1">
      <c r="A25" s="5"/>
      <c r="B25" s="407" t="s">
        <v>534</v>
      </c>
      <c r="C25" s="408"/>
      <c r="D25" s="408"/>
      <c r="E25" s="410"/>
      <c r="F25" s="5"/>
      <c r="G25" s="7"/>
    </row>
    <row r="26" spans="1:7" ht="29.5" customHeight="1">
      <c r="A26" s="5"/>
      <c r="B26" s="407" t="s">
        <v>535</v>
      </c>
      <c r="C26" s="408"/>
      <c r="D26" s="408"/>
      <c r="E26" s="410"/>
      <c r="F26" s="5"/>
      <c r="G26" s="7"/>
    </row>
    <row r="27" spans="1:7" ht="29.5" customHeight="1">
      <c r="A27" s="5"/>
      <c r="B27" s="407" t="s">
        <v>536</v>
      </c>
      <c r="C27" s="408"/>
      <c r="D27" s="408"/>
      <c r="E27" s="410"/>
      <c r="F27" s="5"/>
      <c r="G27" s="7"/>
    </row>
    <row r="28" spans="1:7" ht="29.5" customHeight="1">
      <c r="A28" s="5"/>
      <c r="B28" s="407" t="s">
        <v>537</v>
      </c>
      <c r="C28" s="408"/>
      <c r="D28" s="408"/>
      <c r="E28" s="410"/>
      <c r="F28" s="5"/>
    </row>
    <row r="29" spans="1:7" ht="29.5" customHeight="1">
      <c r="A29" s="5"/>
      <c r="B29" s="137"/>
      <c r="C29" s="137"/>
      <c r="D29" s="137"/>
      <c r="E29" s="137"/>
      <c r="F29" s="5"/>
    </row>
    <row r="30" spans="1:7">
      <c r="A30" s="5"/>
      <c r="B30" s="5"/>
      <c r="C30" s="5"/>
      <c r="D30" s="5"/>
      <c r="E30" s="5"/>
      <c r="F30" s="5"/>
    </row>
    <row r="31" spans="1:7" ht="14" customHeight="1" thickBot="1">
      <c r="A31" s="12"/>
      <c r="B31" s="386" t="s">
        <v>637</v>
      </c>
      <c r="C31" s="386"/>
      <c r="D31" s="386"/>
      <c r="E31" s="386"/>
      <c r="F31" s="12"/>
    </row>
    <row r="32" spans="1:7" ht="14.5" customHeight="1">
      <c r="A32" s="12"/>
      <c r="B32" s="409"/>
      <c r="C32" s="409"/>
      <c r="D32" s="409"/>
      <c r="E32" s="409"/>
      <c r="F32" s="12"/>
      <c r="G32" s="7"/>
    </row>
    <row r="33" spans="1:7" ht="14.5" customHeight="1">
      <c r="A33" s="12"/>
      <c r="B33" s="388"/>
      <c r="C33" s="388"/>
      <c r="D33" s="388"/>
      <c r="E33" s="388"/>
      <c r="F33" s="12"/>
      <c r="G33" s="7"/>
    </row>
    <row r="34" spans="1:7">
      <c r="A34" s="7"/>
      <c r="B34" s="7"/>
      <c r="C34" s="7"/>
      <c r="D34" s="7"/>
      <c r="E34" s="7"/>
      <c r="F34" s="7"/>
    </row>
  </sheetData>
  <mergeCells count="24">
    <mergeCell ref="B33:E33"/>
    <mergeCell ref="B24:E24"/>
    <mergeCell ref="B25:E25"/>
    <mergeCell ref="B26:E26"/>
    <mergeCell ref="B27:E27"/>
    <mergeCell ref="B28:E28"/>
    <mergeCell ref="B31:E31"/>
    <mergeCell ref="B32:E32"/>
    <mergeCell ref="B20:E20"/>
    <mergeCell ref="B21:E21"/>
    <mergeCell ref="B22:E22"/>
    <mergeCell ref="B23:E23"/>
    <mergeCell ref="B19:E19"/>
    <mergeCell ref="B8:E8"/>
    <mergeCell ref="B9:E9"/>
    <mergeCell ref="B10:D10"/>
    <mergeCell ref="B11:E11"/>
    <mergeCell ref="B12:E12"/>
    <mergeCell ref="B18:E18"/>
    <mergeCell ref="B13:E13"/>
    <mergeCell ref="B14:E14"/>
    <mergeCell ref="B15:E15"/>
    <mergeCell ref="B16:E16"/>
    <mergeCell ref="B17:E17"/>
  </mergeCells>
  <pageMargins left="0" right="0" top="0" bottom="0" header="0.3" footer="0.3"/>
  <pageSetup scale="74" orientation="portrait"/>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FF00"/>
    <pageSetUpPr fitToPage="1"/>
  </sheetPr>
  <dimension ref="A1:G27"/>
  <sheetViews>
    <sheetView zoomScale="55" zoomScaleNormal="55" zoomScaleSheetLayoutView="85" zoomScalePageLayoutView="55" workbookViewId="0">
      <selection activeCell="B8" sqref="B8:E8"/>
    </sheetView>
  </sheetViews>
  <sheetFormatPr baseColWidth="10" defaultColWidth="9.1640625" defaultRowHeight="12" x14ac:dyDescent="0"/>
  <cols>
    <col min="1" max="1" width="10.33203125" style="11" customWidth="1"/>
    <col min="2" max="2" width="30.6640625" style="11" customWidth="1"/>
    <col min="3" max="3" width="30.83203125" style="11" customWidth="1"/>
    <col min="4" max="5" width="30.6640625" style="11" customWidth="1"/>
    <col min="6" max="6" width="10.33203125" style="11" customWidth="1"/>
    <col min="7" max="7" width="9.1640625" style="11" customWidth="1"/>
    <col min="8" max="8" width="9.5" style="11" customWidth="1"/>
    <col min="9" max="16384" width="9.1640625" style="11"/>
  </cols>
  <sheetData>
    <row r="1" spans="1:7" s="7" customFormat="1">
      <c r="A1" s="5"/>
      <c r="B1" s="6"/>
      <c r="C1" s="6"/>
      <c r="D1" s="6"/>
      <c r="E1" s="6"/>
      <c r="F1" s="5"/>
    </row>
    <row r="2" spans="1:7" s="9" customFormat="1">
      <c r="A2" s="6"/>
      <c r="B2" s="6"/>
      <c r="C2" s="6"/>
      <c r="D2" s="6"/>
      <c r="E2" s="8"/>
      <c r="F2" s="6"/>
    </row>
    <row r="3" spans="1:7" s="9" customFormat="1">
      <c r="A3" s="6"/>
      <c r="B3" s="6"/>
      <c r="C3" s="6"/>
      <c r="D3" s="6"/>
      <c r="E3" s="8"/>
      <c r="F3" s="6"/>
    </row>
    <row r="4" spans="1:7" s="9" customFormat="1">
      <c r="A4" s="6"/>
      <c r="B4" s="6"/>
      <c r="C4" s="6"/>
      <c r="D4" s="6"/>
      <c r="E4" s="8"/>
      <c r="F4" s="6"/>
    </row>
    <row r="5" spans="1:7" s="9" customFormat="1" ht="14">
      <c r="A5" s="6"/>
      <c r="B5" s="10"/>
      <c r="C5" s="6"/>
      <c r="D5" s="6"/>
      <c r="E5" s="8"/>
      <c r="F5" s="6"/>
    </row>
    <row r="6" spans="1:7" s="7" customFormat="1">
      <c r="A6" s="5"/>
      <c r="B6" s="6"/>
      <c r="C6" s="6"/>
      <c r="D6" s="6"/>
      <c r="E6" s="6"/>
      <c r="F6" s="5"/>
    </row>
    <row r="7" spans="1:7">
      <c r="A7" s="5"/>
      <c r="B7" s="6"/>
      <c r="C7" s="6"/>
      <c r="D7" s="6"/>
      <c r="E7" s="6"/>
      <c r="F7" s="5"/>
      <c r="G7" s="7"/>
    </row>
    <row r="8" spans="1:7" ht="57" customHeight="1">
      <c r="A8" s="5"/>
      <c r="B8" s="399" t="s">
        <v>98</v>
      </c>
      <c r="C8" s="399"/>
      <c r="D8" s="399"/>
      <c r="E8" s="399"/>
      <c r="F8" s="5"/>
      <c r="G8" s="7"/>
    </row>
    <row r="9" spans="1:7" ht="21.5" customHeight="1">
      <c r="A9" s="5"/>
      <c r="B9" s="394" t="s">
        <v>539</v>
      </c>
      <c r="C9" s="395"/>
      <c r="D9" s="395"/>
      <c r="E9" s="396"/>
      <c r="F9" s="5"/>
      <c r="G9" s="7"/>
    </row>
    <row r="10" spans="1:7" ht="35.25" customHeight="1">
      <c r="A10" s="5"/>
      <c r="B10" s="407" t="s">
        <v>521</v>
      </c>
      <c r="C10" s="408"/>
      <c r="D10" s="408"/>
      <c r="E10" s="138" t="s">
        <v>105</v>
      </c>
      <c r="F10" s="5"/>
      <c r="G10" s="7"/>
    </row>
    <row r="11" spans="1:7" ht="29.5" customHeight="1">
      <c r="A11" s="5"/>
      <c r="B11" s="403" t="s">
        <v>540</v>
      </c>
      <c r="C11" s="404"/>
      <c r="D11" s="404"/>
      <c r="E11" s="417"/>
      <c r="F11" s="5"/>
      <c r="G11" s="7"/>
    </row>
    <row r="12" spans="1:7" ht="29.5" customHeight="1">
      <c r="A12" s="5"/>
      <c r="B12" s="407" t="s">
        <v>541</v>
      </c>
      <c r="C12" s="408"/>
      <c r="D12" s="408"/>
      <c r="E12" s="410"/>
      <c r="F12" s="5"/>
      <c r="G12" s="7"/>
    </row>
    <row r="13" spans="1:7" ht="29.5" customHeight="1">
      <c r="A13" s="5"/>
      <c r="B13" s="407" t="s">
        <v>542</v>
      </c>
      <c r="C13" s="408"/>
      <c r="D13" s="408"/>
      <c r="E13" s="410"/>
      <c r="F13" s="5"/>
      <c r="G13" s="7"/>
    </row>
    <row r="14" spans="1:7" ht="29.5" customHeight="1">
      <c r="A14" s="5"/>
      <c r="B14" s="407" t="s">
        <v>543</v>
      </c>
      <c r="C14" s="408"/>
      <c r="D14" s="408"/>
      <c r="E14" s="410"/>
      <c r="F14" s="5"/>
      <c r="G14" s="7"/>
    </row>
    <row r="15" spans="1:7" ht="29.5" customHeight="1">
      <c r="A15" s="5"/>
      <c r="B15" s="407" t="s">
        <v>544</v>
      </c>
      <c r="C15" s="408"/>
      <c r="D15" s="408"/>
      <c r="E15" s="410"/>
      <c r="F15" s="5"/>
      <c r="G15" s="7"/>
    </row>
    <row r="16" spans="1:7" ht="38.5" customHeight="1">
      <c r="A16" s="5"/>
      <c r="B16" s="407" t="s">
        <v>635</v>
      </c>
      <c r="C16" s="408"/>
      <c r="D16" s="408"/>
      <c r="E16" s="410"/>
      <c r="F16" s="5"/>
      <c r="G16" s="7"/>
    </row>
    <row r="17" spans="1:7" ht="42.5" customHeight="1">
      <c r="A17" s="5"/>
      <c r="B17" s="407" t="s">
        <v>1001</v>
      </c>
      <c r="C17" s="408"/>
      <c r="D17" s="408"/>
      <c r="E17" s="410"/>
      <c r="F17" s="5"/>
      <c r="G17" s="7"/>
    </row>
    <row r="18" spans="1:7" ht="29.5" customHeight="1">
      <c r="A18" s="5"/>
      <c r="B18" s="407" t="s">
        <v>545</v>
      </c>
      <c r="C18" s="408"/>
      <c r="D18" s="408"/>
      <c r="E18" s="410"/>
      <c r="F18" s="5"/>
      <c r="G18" s="7"/>
    </row>
    <row r="19" spans="1:7" ht="29.5" customHeight="1">
      <c r="A19" s="5"/>
      <c r="B19" s="407" t="s">
        <v>546</v>
      </c>
      <c r="C19" s="408"/>
      <c r="D19" s="408"/>
      <c r="E19" s="410"/>
      <c r="F19" s="5"/>
      <c r="G19" s="7"/>
    </row>
    <row r="20" spans="1:7" ht="29.5" customHeight="1">
      <c r="A20" s="5"/>
      <c r="B20" s="407" t="s">
        <v>547</v>
      </c>
      <c r="C20" s="408"/>
      <c r="D20" s="408"/>
      <c r="E20" s="410"/>
      <c r="F20" s="5"/>
      <c r="G20" s="7"/>
    </row>
    <row r="21" spans="1:7" ht="29.5" customHeight="1">
      <c r="A21" s="5"/>
      <c r="B21" s="407" t="s">
        <v>548</v>
      </c>
      <c r="C21" s="408"/>
      <c r="D21" s="408"/>
      <c r="E21" s="410"/>
      <c r="F21" s="5"/>
      <c r="G21" s="7"/>
    </row>
    <row r="22" spans="1:7" ht="29.5" customHeight="1">
      <c r="A22" s="5"/>
      <c r="B22" s="407" t="s">
        <v>549</v>
      </c>
      <c r="C22" s="408"/>
      <c r="D22" s="408"/>
      <c r="E22" s="410"/>
      <c r="F22" s="5"/>
      <c r="G22" s="7"/>
    </row>
    <row r="23" spans="1:7">
      <c r="A23" s="5"/>
      <c r="B23" s="5"/>
      <c r="C23" s="5"/>
      <c r="D23" s="5"/>
      <c r="E23" s="5"/>
      <c r="F23" s="5"/>
      <c r="G23" s="7"/>
    </row>
    <row r="24" spans="1:7" ht="14" customHeight="1" thickBot="1">
      <c r="A24" s="12"/>
      <c r="B24" s="386" t="s">
        <v>637</v>
      </c>
      <c r="C24" s="386"/>
      <c r="D24" s="386"/>
      <c r="E24" s="386"/>
      <c r="F24" s="12"/>
      <c r="G24" s="7"/>
    </row>
    <row r="25" spans="1:7" ht="14.5" customHeight="1">
      <c r="A25" s="12"/>
      <c r="B25" s="409"/>
      <c r="C25" s="409"/>
      <c r="D25" s="409"/>
      <c r="E25" s="409"/>
      <c r="F25" s="12"/>
      <c r="G25" s="7"/>
    </row>
    <row r="26" spans="1:7" ht="14.5" customHeight="1">
      <c r="A26" s="12"/>
      <c r="B26" s="388"/>
      <c r="C26" s="388"/>
      <c r="D26" s="388"/>
      <c r="E26" s="388"/>
      <c r="F26" s="12"/>
      <c r="G26" s="7"/>
    </row>
    <row r="27" spans="1:7">
      <c r="A27" s="7"/>
      <c r="B27" s="7"/>
      <c r="C27" s="7"/>
      <c r="D27" s="7"/>
      <c r="E27" s="7"/>
      <c r="F27" s="7"/>
    </row>
  </sheetData>
  <mergeCells count="18">
    <mergeCell ref="B8:E8"/>
    <mergeCell ref="B9:E9"/>
    <mergeCell ref="B10:D10"/>
    <mergeCell ref="B11:E11"/>
    <mergeCell ref="B12:E12"/>
    <mergeCell ref="B13:E13"/>
    <mergeCell ref="B14:E14"/>
    <mergeCell ref="B15:E15"/>
    <mergeCell ref="B16:E16"/>
    <mergeCell ref="B17:E17"/>
    <mergeCell ref="B24:E24"/>
    <mergeCell ref="B25:E25"/>
    <mergeCell ref="B26:E26"/>
    <mergeCell ref="B18:E18"/>
    <mergeCell ref="B19:E19"/>
    <mergeCell ref="B20:E20"/>
    <mergeCell ref="B21:E21"/>
    <mergeCell ref="B22:E22"/>
  </mergeCells>
  <pageMargins left="0" right="0" top="0" bottom="0" header="0.3" footer="0.3"/>
  <pageSetup scale="74" orientation="portrait"/>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FF00"/>
    <pageSetUpPr fitToPage="1"/>
  </sheetPr>
  <dimension ref="A1:G22"/>
  <sheetViews>
    <sheetView zoomScale="55" zoomScaleNormal="55" zoomScaleSheetLayoutView="85" zoomScalePageLayoutView="55" workbookViewId="0">
      <selection activeCell="B8" sqref="B8:E8"/>
    </sheetView>
  </sheetViews>
  <sheetFormatPr baseColWidth="10" defaultColWidth="9.1640625" defaultRowHeight="12" x14ac:dyDescent="0"/>
  <cols>
    <col min="1" max="1" width="10.33203125" style="11" customWidth="1"/>
    <col min="2" max="2" width="30.6640625" style="11" customWidth="1"/>
    <col min="3" max="3" width="30.83203125" style="11" customWidth="1"/>
    <col min="4" max="5" width="30.6640625" style="11" customWidth="1"/>
    <col min="6" max="6" width="10.33203125" style="11" customWidth="1"/>
    <col min="7" max="7" width="9.1640625" style="11" customWidth="1"/>
    <col min="8" max="8" width="9.5" style="11" customWidth="1"/>
    <col min="9" max="16384" width="9.1640625" style="11"/>
  </cols>
  <sheetData>
    <row r="1" spans="1:7" s="7" customFormat="1">
      <c r="A1" s="5"/>
      <c r="B1" s="6"/>
      <c r="C1" s="6"/>
      <c r="D1" s="6"/>
      <c r="E1" s="6"/>
      <c r="F1" s="5"/>
    </row>
    <row r="2" spans="1:7" s="9" customFormat="1">
      <c r="A2" s="6"/>
      <c r="B2" s="6"/>
      <c r="C2" s="6"/>
      <c r="D2" s="6"/>
      <c r="E2" s="8"/>
      <c r="F2" s="6"/>
    </row>
    <row r="3" spans="1:7" s="9" customFormat="1">
      <c r="A3" s="6"/>
      <c r="B3" s="6"/>
      <c r="C3" s="6"/>
      <c r="D3" s="6"/>
      <c r="E3" s="8"/>
      <c r="F3" s="6"/>
    </row>
    <row r="4" spans="1:7" s="9" customFormat="1">
      <c r="A4" s="6"/>
      <c r="B4" s="6"/>
      <c r="C4" s="6"/>
      <c r="D4" s="6"/>
      <c r="E4" s="8"/>
      <c r="F4" s="6"/>
    </row>
    <row r="5" spans="1:7" s="9" customFormat="1" ht="14">
      <c r="A5" s="6"/>
      <c r="B5" s="10"/>
      <c r="C5" s="6"/>
      <c r="D5" s="6"/>
      <c r="E5" s="8"/>
      <c r="F5" s="6"/>
    </row>
    <row r="6" spans="1:7" s="7" customFormat="1">
      <c r="A6" s="5"/>
      <c r="B6" s="6"/>
      <c r="C6" s="6"/>
      <c r="D6" s="6"/>
      <c r="E6" s="6"/>
      <c r="F6" s="5"/>
    </row>
    <row r="7" spans="1:7">
      <c r="A7" s="5"/>
      <c r="B7" s="6"/>
      <c r="C7" s="6"/>
      <c r="D7" s="6"/>
      <c r="E7" s="6"/>
      <c r="F7" s="5"/>
      <c r="G7" s="7"/>
    </row>
    <row r="8" spans="1:7" ht="57" customHeight="1">
      <c r="A8" s="5"/>
      <c r="B8" s="399" t="s">
        <v>98</v>
      </c>
      <c r="C8" s="399"/>
      <c r="D8" s="399"/>
      <c r="E8" s="399"/>
      <c r="F8" s="5"/>
      <c r="G8" s="7"/>
    </row>
    <row r="9" spans="1:7" ht="29.5" customHeight="1">
      <c r="A9" s="5"/>
      <c r="B9" s="394" t="s">
        <v>550</v>
      </c>
      <c r="C9" s="395"/>
      <c r="D9" s="395"/>
      <c r="E9" s="396"/>
      <c r="F9" s="5"/>
      <c r="G9" s="7"/>
    </row>
    <row r="10" spans="1:7" ht="29.5" customHeight="1">
      <c r="A10" s="5"/>
      <c r="B10" s="407" t="s">
        <v>521</v>
      </c>
      <c r="C10" s="408"/>
      <c r="D10" s="408"/>
      <c r="E10" s="138" t="s">
        <v>105</v>
      </c>
      <c r="F10" s="5"/>
      <c r="G10" s="7"/>
    </row>
    <row r="11" spans="1:7" ht="29.5" customHeight="1">
      <c r="A11" s="5"/>
      <c r="B11" s="403" t="s">
        <v>551</v>
      </c>
      <c r="C11" s="404"/>
      <c r="D11" s="404"/>
      <c r="E11" s="417"/>
      <c r="F11" s="5"/>
      <c r="G11" s="7"/>
    </row>
    <row r="12" spans="1:7" ht="29.5" customHeight="1">
      <c r="A12" s="5"/>
      <c r="B12" s="407" t="s">
        <v>552</v>
      </c>
      <c r="C12" s="408"/>
      <c r="D12" s="408"/>
      <c r="E12" s="410"/>
      <c r="F12" s="5"/>
      <c r="G12" s="7"/>
    </row>
    <row r="13" spans="1:7" ht="29.5" customHeight="1">
      <c r="A13" s="5"/>
      <c r="B13" s="407" t="s">
        <v>553</v>
      </c>
      <c r="C13" s="408"/>
      <c r="D13" s="408"/>
      <c r="E13" s="410"/>
      <c r="F13" s="5"/>
      <c r="G13" s="7"/>
    </row>
    <row r="14" spans="1:7" ht="29.5" customHeight="1">
      <c r="A14" s="5"/>
      <c r="B14" s="407" t="s">
        <v>554</v>
      </c>
      <c r="C14" s="408"/>
      <c r="D14" s="408"/>
      <c r="E14" s="410"/>
      <c r="F14" s="5"/>
      <c r="G14" s="7"/>
    </row>
    <row r="15" spans="1:7" ht="29.5" customHeight="1">
      <c r="A15" s="5"/>
      <c r="B15" s="407" t="s">
        <v>555</v>
      </c>
      <c r="C15" s="408"/>
      <c r="D15" s="408"/>
      <c r="E15" s="410"/>
      <c r="F15" s="5"/>
      <c r="G15" s="7"/>
    </row>
    <row r="16" spans="1:7" ht="29.5" customHeight="1">
      <c r="A16" s="5"/>
      <c r="B16" s="137"/>
      <c r="C16" s="137"/>
      <c r="D16" s="137"/>
      <c r="E16" s="137"/>
      <c r="F16" s="5"/>
      <c r="G16" s="7"/>
    </row>
    <row r="17" spans="1:7" ht="29.5" customHeight="1">
      <c r="A17" s="5"/>
      <c r="B17" s="137"/>
      <c r="C17" s="137"/>
      <c r="D17" s="137"/>
      <c r="E17" s="137"/>
      <c r="F17" s="5"/>
      <c r="G17" s="7"/>
    </row>
    <row r="18" spans="1:7">
      <c r="A18" s="5"/>
      <c r="B18" s="5"/>
      <c r="C18" s="5"/>
      <c r="D18" s="5"/>
      <c r="E18" s="5"/>
      <c r="F18" s="5"/>
      <c r="G18" s="7"/>
    </row>
    <row r="19" spans="1:7" ht="14" customHeight="1" thickBot="1">
      <c r="A19" s="12"/>
      <c r="B19" s="386" t="s">
        <v>637</v>
      </c>
      <c r="C19" s="386"/>
      <c r="D19" s="386"/>
      <c r="E19" s="386"/>
      <c r="F19" s="12"/>
      <c r="G19" s="7"/>
    </row>
    <row r="20" spans="1:7" ht="14.5" customHeight="1">
      <c r="A20" s="12"/>
      <c r="B20" s="409"/>
      <c r="C20" s="409"/>
      <c r="D20" s="409"/>
      <c r="E20" s="409"/>
      <c r="F20" s="12"/>
      <c r="G20" s="7"/>
    </row>
    <row r="21" spans="1:7" ht="14.5" customHeight="1">
      <c r="A21" s="12"/>
      <c r="B21" s="388"/>
      <c r="C21" s="388"/>
      <c r="D21" s="388"/>
      <c r="E21" s="388"/>
      <c r="F21" s="12"/>
      <c r="G21" s="7"/>
    </row>
    <row r="22" spans="1:7">
      <c r="A22" s="7"/>
      <c r="B22" s="7"/>
      <c r="C22" s="7"/>
      <c r="D22" s="7"/>
      <c r="E22" s="7"/>
      <c r="F22" s="7"/>
    </row>
  </sheetData>
  <mergeCells count="11">
    <mergeCell ref="B9:E9"/>
    <mergeCell ref="B10:D10"/>
    <mergeCell ref="B11:E11"/>
    <mergeCell ref="B12:E12"/>
    <mergeCell ref="B8:E8"/>
    <mergeCell ref="B19:E19"/>
    <mergeCell ref="B20:E20"/>
    <mergeCell ref="B21:E21"/>
    <mergeCell ref="B13:E13"/>
    <mergeCell ref="B14:E14"/>
    <mergeCell ref="B15:E15"/>
  </mergeCells>
  <pageMargins left="0" right="0" top="0" bottom="0" header="0.3" footer="0.3"/>
  <pageSetup scale="74" orientation="portrait"/>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FF00"/>
    <pageSetUpPr fitToPage="1"/>
  </sheetPr>
  <dimension ref="A1:G22"/>
  <sheetViews>
    <sheetView zoomScale="70" zoomScaleNormal="70" zoomScaleSheetLayoutView="85" zoomScalePageLayoutView="70" workbookViewId="0">
      <selection activeCell="B8" sqref="B8:E8"/>
    </sheetView>
  </sheetViews>
  <sheetFormatPr baseColWidth="10" defaultColWidth="9.1640625" defaultRowHeight="12" x14ac:dyDescent="0"/>
  <cols>
    <col min="1" max="1" width="10.33203125" style="11" customWidth="1"/>
    <col min="2" max="2" width="30.6640625" style="11" customWidth="1"/>
    <col min="3" max="3" width="30.83203125" style="11" customWidth="1"/>
    <col min="4" max="5" width="30.6640625" style="11" customWidth="1"/>
    <col min="6" max="6" width="10.33203125" style="11" customWidth="1"/>
    <col min="7" max="7" width="9.1640625" style="11" customWidth="1"/>
    <col min="8" max="8" width="9.5" style="11" customWidth="1"/>
    <col min="9" max="16384" width="9.1640625" style="11"/>
  </cols>
  <sheetData>
    <row r="1" spans="1:7" s="7" customFormat="1">
      <c r="A1" s="5"/>
      <c r="B1" s="6"/>
      <c r="C1" s="6"/>
      <c r="D1" s="6"/>
      <c r="E1" s="6"/>
      <c r="F1" s="5"/>
    </row>
    <row r="2" spans="1:7" s="9" customFormat="1">
      <c r="A2" s="6"/>
      <c r="B2" s="6"/>
      <c r="C2" s="6"/>
      <c r="D2" s="6"/>
      <c r="E2" s="8"/>
      <c r="F2" s="6"/>
    </row>
    <row r="3" spans="1:7" s="9" customFormat="1">
      <c r="A3" s="6"/>
      <c r="B3" s="6"/>
      <c r="C3" s="6"/>
      <c r="D3" s="6"/>
      <c r="E3" s="8"/>
      <c r="F3" s="6"/>
    </row>
    <row r="4" spans="1:7" s="9" customFormat="1">
      <c r="A4" s="6"/>
      <c r="B4" s="6"/>
      <c r="C4" s="6"/>
      <c r="D4" s="6"/>
      <c r="E4" s="8"/>
      <c r="F4" s="6"/>
    </row>
    <row r="5" spans="1:7" s="9" customFormat="1" ht="14">
      <c r="A5" s="6"/>
      <c r="B5" s="10"/>
      <c r="C5" s="6"/>
      <c r="D5" s="6"/>
      <c r="E5" s="8"/>
      <c r="F5" s="6"/>
    </row>
    <row r="6" spans="1:7" s="7" customFormat="1">
      <c r="A6" s="5"/>
      <c r="B6" s="6"/>
      <c r="C6" s="6"/>
      <c r="D6" s="6"/>
      <c r="E6" s="6"/>
      <c r="F6" s="5"/>
    </row>
    <row r="7" spans="1:7">
      <c r="A7" s="5"/>
      <c r="B7" s="6"/>
      <c r="C7" s="6"/>
      <c r="D7" s="6"/>
      <c r="E7" s="6"/>
      <c r="F7" s="5"/>
      <c r="G7" s="7"/>
    </row>
    <row r="8" spans="1:7" ht="57" customHeight="1">
      <c r="A8" s="5"/>
      <c r="B8" s="399" t="s">
        <v>98</v>
      </c>
      <c r="C8" s="399"/>
      <c r="D8" s="399"/>
      <c r="E8" s="399"/>
      <c r="F8" s="5"/>
      <c r="G8" s="7"/>
    </row>
    <row r="9" spans="1:7" ht="21.5" customHeight="1">
      <c r="A9" s="5"/>
      <c r="B9" s="394" t="s">
        <v>556</v>
      </c>
      <c r="C9" s="395"/>
      <c r="D9" s="395"/>
      <c r="E9" s="396"/>
      <c r="F9" s="5"/>
      <c r="G9" s="7"/>
    </row>
    <row r="10" spans="1:7" ht="35.25" customHeight="1">
      <c r="A10" s="5"/>
      <c r="B10" s="407" t="s">
        <v>521</v>
      </c>
      <c r="C10" s="408"/>
      <c r="D10" s="408"/>
      <c r="E10" s="138" t="s">
        <v>105</v>
      </c>
      <c r="F10" s="5"/>
      <c r="G10" s="7"/>
    </row>
    <row r="11" spans="1:7" ht="29.5" customHeight="1">
      <c r="A11" s="5"/>
      <c r="B11" s="403" t="s">
        <v>557</v>
      </c>
      <c r="C11" s="404"/>
      <c r="D11" s="404"/>
      <c r="E11" s="417"/>
      <c r="F11" s="5"/>
      <c r="G11" s="7"/>
    </row>
    <row r="12" spans="1:7" ht="29.5" customHeight="1">
      <c r="A12" s="5"/>
      <c r="B12" s="407" t="s">
        <v>558</v>
      </c>
      <c r="C12" s="408"/>
      <c r="D12" s="408"/>
      <c r="E12" s="410"/>
      <c r="F12" s="5"/>
      <c r="G12" s="7"/>
    </row>
    <row r="13" spans="1:7" ht="29.5" customHeight="1">
      <c r="A13" s="5"/>
      <c r="B13" s="407" t="s">
        <v>559</v>
      </c>
      <c r="C13" s="408"/>
      <c r="D13" s="408"/>
      <c r="E13" s="410"/>
      <c r="F13" s="5"/>
      <c r="G13" s="7"/>
    </row>
    <row r="14" spans="1:7" ht="29.5" customHeight="1">
      <c r="A14" s="5"/>
      <c r="B14" s="407" t="s">
        <v>560</v>
      </c>
      <c r="C14" s="408"/>
      <c r="D14" s="408"/>
      <c r="E14" s="410"/>
      <c r="F14" s="5"/>
      <c r="G14" s="7"/>
    </row>
    <row r="15" spans="1:7" ht="29.5" customHeight="1">
      <c r="A15" s="5"/>
      <c r="B15" s="407" t="s">
        <v>561</v>
      </c>
      <c r="C15" s="408"/>
      <c r="D15" s="408"/>
      <c r="E15" s="410"/>
      <c r="F15" s="5"/>
      <c r="G15" s="7"/>
    </row>
    <row r="16" spans="1:7" ht="29.5" customHeight="1">
      <c r="A16" s="5"/>
      <c r="B16" s="407" t="s">
        <v>562</v>
      </c>
      <c r="C16" s="408"/>
      <c r="D16" s="408"/>
      <c r="E16" s="410"/>
      <c r="F16" s="5"/>
      <c r="G16" s="7"/>
    </row>
    <row r="17" spans="1:7" ht="29.5" customHeight="1">
      <c r="A17" s="5"/>
      <c r="B17" s="407" t="s">
        <v>563</v>
      </c>
      <c r="C17" s="408"/>
      <c r="D17" s="408"/>
      <c r="E17" s="410"/>
      <c r="F17" s="5"/>
      <c r="G17" s="7"/>
    </row>
    <row r="18" spans="1:7">
      <c r="A18" s="5"/>
      <c r="B18" s="5"/>
      <c r="C18" s="5"/>
      <c r="D18" s="5"/>
      <c r="E18" s="5"/>
      <c r="F18" s="5"/>
      <c r="G18" s="7"/>
    </row>
    <row r="19" spans="1:7" ht="14" customHeight="1" thickBot="1">
      <c r="A19" s="12"/>
      <c r="B19" s="386" t="s">
        <v>637</v>
      </c>
      <c r="C19" s="386"/>
      <c r="D19" s="386"/>
      <c r="E19" s="386"/>
      <c r="F19" s="12"/>
      <c r="G19" s="7"/>
    </row>
    <row r="20" spans="1:7" ht="14.5" customHeight="1">
      <c r="A20" s="12"/>
      <c r="B20" s="409"/>
      <c r="C20" s="409"/>
      <c r="D20" s="409"/>
      <c r="E20" s="409"/>
      <c r="F20" s="12"/>
      <c r="G20" s="7"/>
    </row>
    <row r="21" spans="1:7" ht="14.5" customHeight="1">
      <c r="A21" s="12"/>
      <c r="B21" s="388"/>
      <c r="C21" s="388"/>
      <c r="D21" s="388"/>
      <c r="E21" s="388"/>
      <c r="F21" s="12"/>
      <c r="G21" s="7"/>
    </row>
    <row r="22" spans="1:7">
      <c r="A22" s="7"/>
      <c r="B22" s="7"/>
      <c r="C22" s="7"/>
      <c r="D22" s="7"/>
      <c r="E22" s="7"/>
      <c r="F22" s="7"/>
    </row>
  </sheetData>
  <mergeCells count="13">
    <mergeCell ref="B13:E13"/>
    <mergeCell ref="B8:E8"/>
    <mergeCell ref="B9:E9"/>
    <mergeCell ref="B10:D10"/>
    <mergeCell ref="B11:E11"/>
    <mergeCell ref="B12:E12"/>
    <mergeCell ref="B14:E14"/>
    <mergeCell ref="B15:E15"/>
    <mergeCell ref="B19:E19"/>
    <mergeCell ref="B20:E20"/>
    <mergeCell ref="B21:E21"/>
    <mergeCell ref="B16:E16"/>
    <mergeCell ref="B17:E17"/>
  </mergeCells>
  <pageMargins left="0" right="0" top="0" bottom="0" header="0.3" footer="0.3"/>
  <pageSetup scale="74" orientation="portrait"/>
  <drawing r:id="rId1"/>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FF00"/>
    <pageSetUpPr fitToPage="1"/>
  </sheetPr>
  <dimension ref="A1:G26"/>
  <sheetViews>
    <sheetView zoomScale="70" zoomScaleNormal="70" zoomScaleSheetLayoutView="85" zoomScalePageLayoutView="70" workbookViewId="0">
      <selection activeCell="B8" sqref="B8:E8"/>
    </sheetView>
  </sheetViews>
  <sheetFormatPr baseColWidth="10" defaultColWidth="9.1640625" defaultRowHeight="12" x14ac:dyDescent="0"/>
  <cols>
    <col min="1" max="1" width="10.33203125" style="11" customWidth="1"/>
    <col min="2" max="2" width="30.6640625" style="11" customWidth="1"/>
    <col min="3" max="3" width="30.83203125" style="11" customWidth="1"/>
    <col min="4" max="5" width="30.6640625" style="11" customWidth="1"/>
    <col min="6" max="6" width="10.33203125" style="11" customWidth="1"/>
    <col min="7" max="7" width="9.1640625" style="11" customWidth="1"/>
    <col min="8" max="8" width="9.5" style="11" customWidth="1"/>
    <col min="9" max="16384" width="9.1640625" style="11"/>
  </cols>
  <sheetData>
    <row r="1" spans="1:7" s="7" customFormat="1">
      <c r="A1" s="5"/>
      <c r="B1" s="6"/>
      <c r="C1" s="6"/>
      <c r="D1" s="6"/>
      <c r="E1" s="6"/>
      <c r="F1" s="5"/>
    </row>
    <row r="2" spans="1:7" s="9" customFormat="1">
      <c r="A2" s="6"/>
      <c r="B2" s="6"/>
      <c r="C2" s="6"/>
      <c r="D2" s="6"/>
      <c r="E2" s="8"/>
      <c r="F2" s="6"/>
    </row>
    <row r="3" spans="1:7" s="9" customFormat="1">
      <c r="A3" s="6"/>
      <c r="B3" s="6"/>
      <c r="C3" s="6"/>
      <c r="D3" s="6"/>
      <c r="E3" s="8"/>
      <c r="F3" s="6"/>
    </row>
    <row r="4" spans="1:7" s="9" customFormat="1">
      <c r="A4" s="6"/>
      <c r="B4" s="6"/>
      <c r="C4" s="6"/>
      <c r="D4" s="6"/>
      <c r="E4" s="8"/>
      <c r="F4" s="6"/>
    </row>
    <row r="5" spans="1:7" s="9" customFormat="1" ht="14">
      <c r="A5" s="6"/>
      <c r="B5" s="10"/>
      <c r="C5" s="6"/>
      <c r="D5" s="6"/>
      <c r="E5" s="8"/>
      <c r="F5" s="6"/>
    </row>
    <row r="6" spans="1:7" s="7" customFormat="1">
      <c r="A6" s="5"/>
      <c r="B6" s="6"/>
      <c r="C6" s="6"/>
      <c r="D6" s="6"/>
      <c r="E6" s="6"/>
      <c r="F6" s="5"/>
    </row>
    <row r="7" spans="1:7">
      <c r="A7" s="5"/>
      <c r="B7" s="6"/>
      <c r="C7" s="6"/>
      <c r="D7" s="6"/>
      <c r="E7" s="6"/>
      <c r="F7" s="5"/>
      <c r="G7" s="7"/>
    </row>
    <row r="8" spans="1:7" ht="57" customHeight="1">
      <c r="A8" s="5"/>
      <c r="B8" s="399" t="s">
        <v>98</v>
      </c>
      <c r="C8" s="399"/>
      <c r="D8" s="399"/>
      <c r="E8" s="399"/>
      <c r="F8" s="5"/>
      <c r="G8" s="7"/>
    </row>
    <row r="9" spans="1:7" ht="21.5" customHeight="1">
      <c r="A9" s="5"/>
      <c r="B9" s="394" t="s">
        <v>564</v>
      </c>
      <c r="C9" s="395"/>
      <c r="D9" s="395"/>
      <c r="E9" s="396"/>
      <c r="F9" s="5"/>
      <c r="G9" s="7"/>
    </row>
    <row r="10" spans="1:7" ht="35.25" customHeight="1">
      <c r="A10" s="5"/>
      <c r="B10" s="407" t="s">
        <v>521</v>
      </c>
      <c r="C10" s="408"/>
      <c r="D10" s="408"/>
      <c r="E10" s="138" t="s">
        <v>105</v>
      </c>
      <c r="F10" s="5"/>
      <c r="G10" s="7"/>
    </row>
    <row r="11" spans="1:7" ht="29.5" customHeight="1">
      <c r="A11" s="5"/>
      <c r="B11" s="403" t="s">
        <v>565</v>
      </c>
      <c r="C11" s="404"/>
      <c r="D11" s="404"/>
      <c r="E11" s="417"/>
      <c r="F11" s="5"/>
      <c r="G11" s="7"/>
    </row>
    <row r="12" spans="1:7" ht="29.5" customHeight="1">
      <c r="A12" s="5"/>
      <c r="B12" s="407" t="s">
        <v>566</v>
      </c>
      <c r="C12" s="408"/>
      <c r="D12" s="408"/>
      <c r="E12" s="410"/>
      <c r="F12" s="5"/>
      <c r="G12" s="7"/>
    </row>
    <row r="13" spans="1:7" ht="29.5" customHeight="1">
      <c r="A13" s="5"/>
      <c r="B13" s="407" t="s">
        <v>567</v>
      </c>
      <c r="C13" s="408"/>
      <c r="D13" s="408"/>
      <c r="E13" s="410"/>
      <c r="F13" s="5"/>
      <c r="G13" s="7"/>
    </row>
    <row r="14" spans="1:7" ht="29.5" customHeight="1">
      <c r="A14" s="5"/>
      <c r="B14" s="407" t="s">
        <v>568</v>
      </c>
      <c r="C14" s="408"/>
      <c r="D14" s="408"/>
      <c r="E14" s="410"/>
      <c r="F14" s="5"/>
      <c r="G14" s="7"/>
    </row>
    <row r="15" spans="1:7" ht="29.5" customHeight="1">
      <c r="A15" s="5"/>
      <c r="B15" s="407" t="s">
        <v>569</v>
      </c>
      <c r="C15" s="408"/>
      <c r="D15" s="408"/>
      <c r="E15" s="410"/>
      <c r="F15" s="5"/>
      <c r="G15" s="7"/>
    </row>
    <row r="16" spans="1:7" ht="29.5" customHeight="1">
      <c r="A16" s="5"/>
      <c r="B16" s="407" t="s">
        <v>570</v>
      </c>
      <c r="C16" s="408"/>
      <c r="D16" s="408"/>
      <c r="E16" s="410"/>
      <c r="F16" s="5"/>
      <c r="G16" s="7"/>
    </row>
    <row r="17" spans="1:7" ht="29.5" customHeight="1">
      <c r="A17" s="5"/>
      <c r="B17" s="407" t="s">
        <v>571</v>
      </c>
      <c r="C17" s="408"/>
      <c r="D17" s="408"/>
      <c r="E17" s="410"/>
      <c r="F17" s="5"/>
      <c r="G17" s="7"/>
    </row>
    <row r="18" spans="1:7" ht="29.5" customHeight="1">
      <c r="A18" s="5"/>
      <c r="B18" s="407" t="s">
        <v>999</v>
      </c>
      <c r="C18" s="408"/>
      <c r="D18" s="408"/>
      <c r="E18" s="410"/>
      <c r="F18" s="5"/>
      <c r="G18" s="7"/>
    </row>
    <row r="19" spans="1:7" ht="29.5" customHeight="1">
      <c r="A19" s="5"/>
      <c r="B19" s="407" t="s">
        <v>572</v>
      </c>
      <c r="C19" s="408"/>
      <c r="D19" s="408"/>
      <c r="E19" s="410"/>
      <c r="F19" s="5"/>
      <c r="G19" s="7"/>
    </row>
    <row r="20" spans="1:7" ht="29.5" customHeight="1">
      <c r="A20" s="5"/>
      <c r="B20" s="407" t="s">
        <v>1000</v>
      </c>
      <c r="C20" s="408"/>
      <c r="D20" s="408"/>
      <c r="E20" s="410"/>
      <c r="F20" s="5"/>
      <c r="G20" s="7"/>
    </row>
    <row r="21" spans="1:7" ht="29.5" customHeight="1">
      <c r="A21" s="5"/>
      <c r="B21" s="407" t="s">
        <v>573</v>
      </c>
      <c r="C21" s="408"/>
      <c r="D21" s="408"/>
      <c r="E21" s="410"/>
      <c r="F21" s="5"/>
      <c r="G21" s="7"/>
    </row>
    <row r="22" spans="1:7">
      <c r="A22" s="5"/>
      <c r="B22" s="5"/>
      <c r="C22" s="5"/>
      <c r="D22" s="5"/>
      <c r="E22" s="5"/>
      <c r="F22" s="5"/>
      <c r="G22" s="7"/>
    </row>
    <row r="23" spans="1:7" ht="14" customHeight="1" thickBot="1">
      <c r="A23" s="12"/>
      <c r="B23" s="386" t="s">
        <v>637</v>
      </c>
      <c r="C23" s="386"/>
      <c r="D23" s="386"/>
      <c r="E23" s="386"/>
      <c r="F23" s="12"/>
      <c r="G23" s="7"/>
    </row>
    <row r="24" spans="1:7" ht="14.5" customHeight="1">
      <c r="A24" s="12"/>
      <c r="B24" s="409"/>
      <c r="C24" s="409"/>
      <c r="D24" s="409"/>
      <c r="E24" s="409"/>
      <c r="F24" s="12"/>
      <c r="G24" s="7"/>
    </row>
    <row r="25" spans="1:7" ht="14.5" customHeight="1">
      <c r="A25" s="12"/>
      <c r="B25" s="388"/>
      <c r="C25" s="388"/>
      <c r="D25" s="388"/>
      <c r="E25" s="388"/>
      <c r="F25" s="12"/>
      <c r="G25" s="7"/>
    </row>
    <row r="26" spans="1:7">
      <c r="A26" s="7"/>
      <c r="B26" s="7"/>
      <c r="C26" s="7"/>
      <c r="D26" s="7"/>
      <c r="E26" s="7"/>
      <c r="F26" s="7"/>
    </row>
  </sheetData>
  <mergeCells count="17">
    <mergeCell ref="B13:E13"/>
    <mergeCell ref="B8:E8"/>
    <mergeCell ref="B9:E9"/>
    <mergeCell ref="B10:D10"/>
    <mergeCell ref="B11:E11"/>
    <mergeCell ref="B12:E12"/>
    <mergeCell ref="B14:E14"/>
    <mergeCell ref="B15:E15"/>
    <mergeCell ref="B16:E16"/>
    <mergeCell ref="B17:E17"/>
    <mergeCell ref="B23:E23"/>
    <mergeCell ref="B25:E25"/>
    <mergeCell ref="B18:E18"/>
    <mergeCell ref="B19:E19"/>
    <mergeCell ref="B20:E20"/>
    <mergeCell ref="B21:E21"/>
    <mergeCell ref="B24:E24"/>
  </mergeCells>
  <pageMargins left="0" right="0" top="0" bottom="0" header="0.3" footer="0.3"/>
  <pageSetup scale="74" orientation="portrait"/>
  <drawing r:id="rId1"/>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FF00"/>
    <pageSetUpPr fitToPage="1"/>
  </sheetPr>
  <dimension ref="A1:G25"/>
  <sheetViews>
    <sheetView zoomScale="70" zoomScaleNormal="70" zoomScaleSheetLayoutView="85" zoomScalePageLayoutView="70" workbookViewId="0">
      <selection activeCell="B8" sqref="B8:E8"/>
    </sheetView>
  </sheetViews>
  <sheetFormatPr baseColWidth="10" defaultColWidth="9.1640625" defaultRowHeight="12" x14ac:dyDescent="0"/>
  <cols>
    <col min="1" max="1" width="10.33203125" style="11" customWidth="1"/>
    <col min="2" max="2" width="30.6640625" style="11" customWidth="1"/>
    <col min="3" max="3" width="30.83203125" style="11" customWidth="1"/>
    <col min="4" max="5" width="30.6640625" style="11" customWidth="1"/>
    <col min="6" max="6" width="10.33203125" style="11" customWidth="1"/>
    <col min="7" max="7" width="9.1640625" style="11" customWidth="1"/>
    <col min="8" max="8" width="9.5" style="11" customWidth="1"/>
    <col min="9" max="16384" width="9.1640625" style="11"/>
  </cols>
  <sheetData>
    <row r="1" spans="1:7" s="7" customFormat="1">
      <c r="A1" s="5"/>
      <c r="B1" s="6"/>
      <c r="C1" s="6"/>
      <c r="D1" s="6"/>
      <c r="E1" s="6"/>
      <c r="F1" s="5"/>
    </row>
    <row r="2" spans="1:7" s="9" customFormat="1">
      <c r="A2" s="6"/>
      <c r="B2" s="6"/>
      <c r="C2" s="6"/>
      <c r="D2" s="6"/>
      <c r="E2" s="8"/>
      <c r="F2" s="6"/>
    </row>
    <row r="3" spans="1:7" s="9" customFormat="1">
      <c r="A3" s="6"/>
      <c r="B3" s="6"/>
      <c r="C3" s="6"/>
      <c r="D3" s="6"/>
      <c r="E3" s="8"/>
      <c r="F3" s="6"/>
    </row>
    <row r="4" spans="1:7" s="9" customFormat="1">
      <c r="A4" s="6"/>
      <c r="B4" s="6"/>
      <c r="C4" s="6"/>
      <c r="D4" s="6"/>
      <c r="E4" s="8"/>
      <c r="F4" s="6"/>
    </row>
    <row r="5" spans="1:7" s="9" customFormat="1" ht="14">
      <c r="A5" s="6"/>
      <c r="B5" s="10"/>
      <c r="C5" s="6"/>
      <c r="D5" s="6"/>
      <c r="E5" s="8"/>
      <c r="F5" s="6"/>
    </row>
    <row r="6" spans="1:7" s="7" customFormat="1">
      <c r="A6" s="5"/>
      <c r="B6" s="6"/>
      <c r="C6" s="6"/>
      <c r="D6" s="6"/>
      <c r="E6" s="6"/>
      <c r="F6" s="5"/>
    </row>
    <row r="7" spans="1:7">
      <c r="A7" s="5"/>
      <c r="B7" s="6"/>
      <c r="C7" s="6"/>
      <c r="D7" s="6"/>
      <c r="E7" s="6"/>
      <c r="F7" s="5"/>
      <c r="G7" s="7"/>
    </row>
    <row r="8" spans="1:7" ht="57" customHeight="1">
      <c r="A8" s="5"/>
      <c r="B8" s="399" t="s">
        <v>98</v>
      </c>
      <c r="C8" s="399"/>
      <c r="D8" s="399"/>
      <c r="E8" s="399"/>
      <c r="F8" s="5"/>
      <c r="G8" s="7"/>
    </row>
    <row r="9" spans="1:7" ht="21.5" customHeight="1">
      <c r="A9" s="5"/>
      <c r="B9" s="394" t="s">
        <v>574</v>
      </c>
      <c r="C9" s="395"/>
      <c r="D9" s="395"/>
      <c r="E9" s="396"/>
      <c r="F9" s="5"/>
      <c r="G9" s="7"/>
    </row>
    <row r="10" spans="1:7" ht="35.25" customHeight="1">
      <c r="A10" s="5"/>
      <c r="B10" s="407" t="s">
        <v>521</v>
      </c>
      <c r="C10" s="408"/>
      <c r="D10" s="408"/>
      <c r="E10" s="138" t="s">
        <v>105</v>
      </c>
      <c r="F10" s="5"/>
      <c r="G10" s="7"/>
    </row>
    <row r="11" spans="1:7" ht="29.5" customHeight="1">
      <c r="A11" s="5"/>
      <c r="B11" s="403" t="s">
        <v>575</v>
      </c>
      <c r="C11" s="404"/>
      <c r="D11" s="404"/>
      <c r="E11" s="417"/>
      <c r="F11" s="5"/>
      <c r="G11" s="7"/>
    </row>
    <row r="12" spans="1:7" ht="29.5" customHeight="1">
      <c r="A12" s="5"/>
      <c r="B12" s="407" t="s">
        <v>576</v>
      </c>
      <c r="C12" s="408"/>
      <c r="D12" s="408"/>
      <c r="E12" s="410"/>
      <c r="F12" s="5"/>
      <c r="G12" s="7"/>
    </row>
    <row r="13" spans="1:7" ht="29.5" customHeight="1">
      <c r="A13" s="5"/>
      <c r="B13" s="407" t="s">
        <v>577</v>
      </c>
      <c r="C13" s="408"/>
      <c r="D13" s="408"/>
      <c r="E13" s="410"/>
      <c r="F13" s="5"/>
      <c r="G13" s="7"/>
    </row>
    <row r="14" spans="1:7" ht="29.5" customHeight="1">
      <c r="A14" s="5"/>
      <c r="B14" s="407" t="s">
        <v>578</v>
      </c>
      <c r="C14" s="408"/>
      <c r="D14" s="408"/>
      <c r="E14" s="410"/>
      <c r="F14" s="5"/>
      <c r="G14" s="7"/>
    </row>
    <row r="15" spans="1:7" ht="29.5" customHeight="1">
      <c r="A15" s="5"/>
      <c r="B15" s="407" t="s">
        <v>579</v>
      </c>
      <c r="C15" s="408"/>
      <c r="D15" s="408"/>
      <c r="E15" s="410"/>
      <c r="F15" s="5"/>
      <c r="G15" s="7"/>
    </row>
    <row r="16" spans="1:7" ht="29.5" customHeight="1">
      <c r="A16" s="5"/>
      <c r="B16" s="407" t="s">
        <v>580</v>
      </c>
      <c r="C16" s="408"/>
      <c r="D16" s="408"/>
      <c r="E16" s="410"/>
      <c r="F16" s="5"/>
      <c r="G16" s="7"/>
    </row>
    <row r="17" spans="1:7" ht="29.5" customHeight="1">
      <c r="A17" s="5"/>
      <c r="B17" s="407" t="s">
        <v>581</v>
      </c>
      <c r="C17" s="408"/>
      <c r="D17" s="408"/>
      <c r="E17" s="410"/>
      <c r="F17" s="5"/>
      <c r="G17" s="7"/>
    </row>
    <row r="18" spans="1:7" ht="29.5" customHeight="1">
      <c r="A18" s="5"/>
      <c r="B18" s="407" t="s">
        <v>582</v>
      </c>
      <c r="C18" s="408"/>
      <c r="D18" s="408"/>
      <c r="E18" s="410"/>
      <c r="F18" s="5"/>
      <c r="G18" s="7"/>
    </row>
    <row r="19" spans="1:7" ht="29.5" customHeight="1">
      <c r="A19" s="5"/>
      <c r="B19" s="407" t="s">
        <v>583</v>
      </c>
      <c r="C19" s="408"/>
      <c r="D19" s="408"/>
      <c r="E19" s="410"/>
      <c r="F19" s="5"/>
      <c r="G19" s="7"/>
    </row>
    <row r="20" spans="1:7" ht="29.5" customHeight="1">
      <c r="A20" s="5"/>
      <c r="B20" s="407" t="s">
        <v>584</v>
      </c>
      <c r="C20" s="408"/>
      <c r="D20" s="408"/>
      <c r="E20" s="410"/>
      <c r="F20" s="5"/>
      <c r="G20" s="7"/>
    </row>
    <row r="21" spans="1:7">
      <c r="A21" s="5"/>
      <c r="B21" s="5"/>
      <c r="C21" s="5"/>
      <c r="D21" s="5"/>
      <c r="E21" s="5"/>
      <c r="F21" s="5"/>
      <c r="G21" s="7"/>
    </row>
    <row r="22" spans="1:7" ht="14" customHeight="1" thickBot="1">
      <c r="A22" s="12"/>
      <c r="B22" s="386" t="s">
        <v>637</v>
      </c>
      <c r="C22" s="386"/>
      <c r="D22" s="386"/>
      <c r="E22" s="386"/>
      <c r="F22" s="12"/>
      <c r="G22" s="7"/>
    </row>
    <row r="23" spans="1:7" ht="14.5" customHeight="1">
      <c r="A23" s="12"/>
      <c r="B23" s="409"/>
      <c r="C23" s="409"/>
      <c r="D23" s="409"/>
      <c r="E23" s="409"/>
      <c r="F23" s="12"/>
      <c r="G23" s="7"/>
    </row>
    <row r="24" spans="1:7" ht="14.5" customHeight="1">
      <c r="A24" s="12"/>
      <c r="B24" s="388"/>
      <c r="C24" s="388"/>
      <c r="D24" s="388"/>
      <c r="E24" s="388"/>
      <c r="F24" s="12"/>
      <c r="G24" s="7"/>
    </row>
    <row r="25" spans="1:7">
      <c r="A25" s="7"/>
      <c r="B25" s="7"/>
      <c r="C25" s="7"/>
      <c r="D25" s="7"/>
      <c r="E25" s="7"/>
      <c r="F25" s="7"/>
    </row>
  </sheetData>
  <mergeCells count="16">
    <mergeCell ref="B13:E13"/>
    <mergeCell ref="B8:E8"/>
    <mergeCell ref="B9:E9"/>
    <mergeCell ref="B10:D10"/>
    <mergeCell ref="B11:E11"/>
    <mergeCell ref="B12:E12"/>
    <mergeCell ref="B20:E20"/>
    <mergeCell ref="B22:E22"/>
    <mergeCell ref="B23:E23"/>
    <mergeCell ref="B24:E24"/>
    <mergeCell ref="B14:E14"/>
    <mergeCell ref="B15:E15"/>
    <mergeCell ref="B16:E16"/>
    <mergeCell ref="B17:E17"/>
    <mergeCell ref="B18:E18"/>
    <mergeCell ref="B19:E19"/>
  </mergeCells>
  <pageMargins left="0" right="0" top="0" bottom="0" header="0.3" footer="0.3"/>
  <pageSetup scale="74" orientation="portrait"/>
  <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pageSetUpPr fitToPage="1"/>
  </sheetPr>
  <dimension ref="A1:AJ65"/>
  <sheetViews>
    <sheetView topLeftCell="A32" zoomScale="55" zoomScaleNormal="55" zoomScalePageLayoutView="55" workbookViewId="0">
      <selection activeCell="I58" sqref="I58"/>
    </sheetView>
  </sheetViews>
  <sheetFormatPr baseColWidth="10" defaultColWidth="8.83203125" defaultRowHeight="12" x14ac:dyDescent="0"/>
  <cols>
    <col min="1" max="1" width="52.83203125" style="38" customWidth="1"/>
    <col min="2" max="2" width="8.5" style="38" customWidth="1"/>
    <col min="3" max="4" width="7.6640625" style="38" customWidth="1"/>
    <col min="5" max="5" width="17.33203125" style="38" customWidth="1"/>
    <col min="6" max="6" width="13.5" style="38" customWidth="1"/>
    <col min="7" max="7" width="14.33203125" style="38" customWidth="1"/>
    <col min="8" max="8" width="15.83203125" style="38" customWidth="1"/>
    <col min="9" max="11" width="14.6640625" style="38" customWidth="1"/>
    <col min="12" max="12" width="19.5" style="38" customWidth="1"/>
    <col min="13" max="24" width="14.6640625" style="38" customWidth="1"/>
    <col min="25" max="25" width="17.83203125" style="38" customWidth="1"/>
    <col min="26" max="26" width="18.5" style="38" customWidth="1"/>
    <col min="27" max="27" width="23.6640625" style="38" customWidth="1"/>
    <col min="28" max="28" width="20.33203125" style="38" customWidth="1"/>
    <col min="29" max="29" width="55.5" style="38" bestFit="1" customWidth="1"/>
    <col min="30" max="256" width="8.83203125" style="38"/>
    <col min="257" max="257" width="49.5" style="38" bestFit="1" customWidth="1"/>
    <col min="258" max="258" width="8.5" style="38" customWidth="1"/>
    <col min="259" max="260" width="7.6640625" style="38" customWidth="1"/>
    <col min="261" max="261" width="13.6640625" style="38" customWidth="1"/>
    <col min="262" max="262" width="13.5" style="38" customWidth="1"/>
    <col min="263" max="263" width="9.83203125" style="38" customWidth="1"/>
    <col min="264" max="264" width="15.83203125" style="38" customWidth="1"/>
    <col min="265" max="281" width="14.6640625" style="38" customWidth="1"/>
    <col min="282" max="282" width="18.5" style="38" customWidth="1"/>
    <col min="283" max="283" width="14.6640625" style="38" customWidth="1"/>
    <col min="284" max="284" width="16.6640625" style="38" customWidth="1"/>
    <col min="285" max="285" width="17.6640625" style="38" customWidth="1"/>
    <col min="286" max="512" width="8.83203125" style="38"/>
    <col min="513" max="513" width="49.5" style="38" bestFit="1" customWidth="1"/>
    <col min="514" max="514" width="8.5" style="38" customWidth="1"/>
    <col min="515" max="516" width="7.6640625" style="38" customWidth="1"/>
    <col min="517" max="517" width="13.6640625" style="38" customWidth="1"/>
    <col min="518" max="518" width="13.5" style="38" customWidth="1"/>
    <col min="519" max="519" width="9.83203125" style="38" customWidth="1"/>
    <col min="520" max="520" width="15.83203125" style="38" customWidth="1"/>
    <col min="521" max="537" width="14.6640625" style="38" customWidth="1"/>
    <col min="538" max="538" width="18.5" style="38" customWidth="1"/>
    <col min="539" max="539" width="14.6640625" style="38" customWidth="1"/>
    <col min="540" max="540" width="16.6640625" style="38" customWidth="1"/>
    <col min="541" max="541" width="17.6640625" style="38" customWidth="1"/>
    <col min="542" max="768" width="8.83203125" style="38"/>
    <col min="769" max="769" width="49.5" style="38" bestFit="1" customWidth="1"/>
    <col min="770" max="770" width="8.5" style="38" customWidth="1"/>
    <col min="771" max="772" width="7.6640625" style="38" customWidth="1"/>
    <col min="773" max="773" width="13.6640625" style="38" customWidth="1"/>
    <col min="774" max="774" width="13.5" style="38" customWidth="1"/>
    <col min="775" max="775" width="9.83203125" style="38" customWidth="1"/>
    <col min="776" max="776" width="15.83203125" style="38" customWidth="1"/>
    <col min="777" max="793" width="14.6640625" style="38" customWidth="1"/>
    <col min="794" max="794" width="18.5" style="38" customWidth="1"/>
    <col min="795" max="795" width="14.6640625" style="38" customWidth="1"/>
    <col min="796" max="796" width="16.6640625" style="38" customWidth="1"/>
    <col min="797" max="797" width="17.6640625" style="38" customWidth="1"/>
    <col min="798" max="1024" width="8.83203125" style="38"/>
    <col min="1025" max="1025" width="49.5" style="38" bestFit="1" customWidth="1"/>
    <col min="1026" max="1026" width="8.5" style="38" customWidth="1"/>
    <col min="1027" max="1028" width="7.6640625" style="38" customWidth="1"/>
    <col min="1029" max="1029" width="13.6640625" style="38" customWidth="1"/>
    <col min="1030" max="1030" width="13.5" style="38" customWidth="1"/>
    <col min="1031" max="1031" width="9.83203125" style="38" customWidth="1"/>
    <col min="1032" max="1032" width="15.83203125" style="38" customWidth="1"/>
    <col min="1033" max="1049" width="14.6640625" style="38" customWidth="1"/>
    <col min="1050" max="1050" width="18.5" style="38" customWidth="1"/>
    <col min="1051" max="1051" width="14.6640625" style="38" customWidth="1"/>
    <col min="1052" max="1052" width="16.6640625" style="38" customWidth="1"/>
    <col min="1053" max="1053" width="17.6640625" style="38" customWidth="1"/>
    <col min="1054" max="1280" width="8.83203125" style="38"/>
    <col min="1281" max="1281" width="49.5" style="38" bestFit="1" customWidth="1"/>
    <col min="1282" max="1282" width="8.5" style="38" customWidth="1"/>
    <col min="1283" max="1284" width="7.6640625" style="38" customWidth="1"/>
    <col min="1285" max="1285" width="13.6640625" style="38" customWidth="1"/>
    <col min="1286" max="1286" width="13.5" style="38" customWidth="1"/>
    <col min="1287" max="1287" width="9.83203125" style="38" customWidth="1"/>
    <col min="1288" max="1288" width="15.83203125" style="38" customWidth="1"/>
    <col min="1289" max="1305" width="14.6640625" style="38" customWidth="1"/>
    <col min="1306" max="1306" width="18.5" style="38" customWidth="1"/>
    <col min="1307" max="1307" width="14.6640625" style="38" customWidth="1"/>
    <col min="1308" max="1308" width="16.6640625" style="38" customWidth="1"/>
    <col min="1309" max="1309" width="17.6640625" style="38" customWidth="1"/>
    <col min="1310" max="1536" width="8.83203125" style="38"/>
    <col min="1537" max="1537" width="49.5" style="38" bestFit="1" customWidth="1"/>
    <col min="1538" max="1538" width="8.5" style="38" customWidth="1"/>
    <col min="1539" max="1540" width="7.6640625" style="38" customWidth="1"/>
    <col min="1541" max="1541" width="13.6640625" style="38" customWidth="1"/>
    <col min="1542" max="1542" width="13.5" style="38" customWidth="1"/>
    <col min="1543" max="1543" width="9.83203125" style="38" customWidth="1"/>
    <col min="1544" max="1544" width="15.83203125" style="38" customWidth="1"/>
    <col min="1545" max="1561" width="14.6640625" style="38" customWidth="1"/>
    <col min="1562" max="1562" width="18.5" style="38" customWidth="1"/>
    <col min="1563" max="1563" width="14.6640625" style="38" customWidth="1"/>
    <col min="1564" max="1564" width="16.6640625" style="38" customWidth="1"/>
    <col min="1565" max="1565" width="17.6640625" style="38" customWidth="1"/>
    <col min="1566" max="1792" width="8.83203125" style="38"/>
    <col min="1793" max="1793" width="49.5" style="38" bestFit="1" customWidth="1"/>
    <col min="1794" max="1794" width="8.5" style="38" customWidth="1"/>
    <col min="1795" max="1796" width="7.6640625" style="38" customWidth="1"/>
    <col min="1797" max="1797" width="13.6640625" style="38" customWidth="1"/>
    <col min="1798" max="1798" width="13.5" style="38" customWidth="1"/>
    <col min="1799" max="1799" width="9.83203125" style="38" customWidth="1"/>
    <col min="1800" max="1800" width="15.83203125" style="38" customWidth="1"/>
    <col min="1801" max="1817" width="14.6640625" style="38" customWidth="1"/>
    <col min="1818" max="1818" width="18.5" style="38" customWidth="1"/>
    <col min="1819" max="1819" width="14.6640625" style="38" customWidth="1"/>
    <col min="1820" max="1820" width="16.6640625" style="38" customWidth="1"/>
    <col min="1821" max="1821" width="17.6640625" style="38" customWidth="1"/>
    <col min="1822" max="2048" width="8.83203125" style="38"/>
    <col min="2049" max="2049" width="49.5" style="38" bestFit="1" customWidth="1"/>
    <col min="2050" max="2050" width="8.5" style="38" customWidth="1"/>
    <col min="2051" max="2052" width="7.6640625" style="38" customWidth="1"/>
    <col min="2053" max="2053" width="13.6640625" style="38" customWidth="1"/>
    <col min="2054" max="2054" width="13.5" style="38" customWidth="1"/>
    <col min="2055" max="2055" width="9.83203125" style="38" customWidth="1"/>
    <col min="2056" max="2056" width="15.83203125" style="38" customWidth="1"/>
    <col min="2057" max="2073" width="14.6640625" style="38" customWidth="1"/>
    <col min="2074" max="2074" width="18.5" style="38" customWidth="1"/>
    <col min="2075" max="2075" width="14.6640625" style="38" customWidth="1"/>
    <col min="2076" max="2076" width="16.6640625" style="38" customWidth="1"/>
    <col min="2077" max="2077" width="17.6640625" style="38" customWidth="1"/>
    <col min="2078" max="2304" width="8.83203125" style="38"/>
    <col min="2305" max="2305" width="49.5" style="38" bestFit="1" customWidth="1"/>
    <col min="2306" max="2306" width="8.5" style="38" customWidth="1"/>
    <col min="2307" max="2308" width="7.6640625" style="38" customWidth="1"/>
    <col min="2309" max="2309" width="13.6640625" style="38" customWidth="1"/>
    <col min="2310" max="2310" width="13.5" style="38" customWidth="1"/>
    <col min="2311" max="2311" width="9.83203125" style="38" customWidth="1"/>
    <col min="2312" max="2312" width="15.83203125" style="38" customWidth="1"/>
    <col min="2313" max="2329" width="14.6640625" style="38" customWidth="1"/>
    <col min="2330" max="2330" width="18.5" style="38" customWidth="1"/>
    <col min="2331" max="2331" width="14.6640625" style="38" customWidth="1"/>
    <col min="2332" max="2332" width="16.6640625" style="38" customWidth="1"/>
    <col min="2333" max="2333" width="17.6640625" style="38" customWidth="1"/>
    <col min="2334" max="2560" width="8.83203125" style="38"/>
    <col min="2561" max="2561" width="49.5" style="38" bestFit="1" customWidth="1"/>
    <col min="2562" max="2562" width="8.5" style="38" customWidth="1"/>
    <col min="2563" max="2564" width="7.6640625" style="38" customWidth="1"/>
    <col min="2565" max="2565" width="13.6640625" style="38" customWidth="1"/>
    <col min="2566" max="2566" width="13.5" style="38" customWidth="1"/>
    <col min="2567" max="2567" width="9.83203125" style="38" customWidth="1"/>
    <col min="2568" max="2568" width="15.83203125" style="38" customWidth="1"/>
    <col min="2569" max="2585" width="14.6640625" style="38" customWidth="1"/>
    <col min="2586" max="2586" width="18.5" style="38" customWidth="1"/>
    <col min="2587" max="2587" width="14.6640625" style="38" customWidth="1"/>
    <col min="2588" max="2588" width="16.6640625" style="38" customWidth="1"/>
    <col min="2589" max="2589" width="17.6640625" style="38" customWidth="1"/>
    <col min="2590" max="2816" width="8.83203125" style="38"/>
    <col min="2817" max="2817" width="49.5" style="38" bestFit="1" customWidth="1"/>
    <col min="2818" max="2818" width="8.5" style="38" customWidth="1"/>
    <col min="2819" max="2820" width="7.6640625" style="38" customWidth="1"/>
    <col min="2821" max="2821" width="13.6640625" style="38" customWidth="1"/>
    <col min="2822" max="2822" width="13.5" style="38" customWidth="1"/>
    <col min="2823" max="2823" width="9.83203125" style="38" customWidth="1"/>
    <col min="2824" max="2824" width="15.83203125" style="38" customWidth="1"/>
    <col min="2825" max="2841" width="14.6640625" style="38" customWidth="1"/>
    <col min="2842" max="2842" width="18.5" style="38" customWidth="1"/>
    <col min="2843" max="2843" width="14.6640625" style="38" customWidth="1"/>
    <col min="2844" max="2844" width="16.6640625" style="38" customWidth="1"/>
    <col min="2845" max="2845" width="17.6640625" style="38" customWidth="1"/>
    <col min="2846" max="3072" width="8.83203125" style="38"/>
    <col min="3073" max="3073" width="49.5" style="38" bestFit="1" customWidth="1"/>
    <col min="3074" max="3074" width="8.5" style="38" customWidth="1"/>
    <col min="3075" max="3076" width="7.6640625" style="38" customWidth="1"/>
    <col min="3077" max="3077" width="13.6640625" style="38" customWidth="1"/>
    <col min="3078" max="3078" width="13.5" style="38" customWidth="1"/>
    <col min="3079" max="3079" width="9.83203125" style="38" customWidth="1"/>
    <col min="3080" max="3080" width="15.83203125" style="38" customWidth="1"/>
    <col min="3081" max="3097" width="14.6640625" style="38" customWidth="1"/>
    <col min="3098" max="3098" width="18.5" style="38" customWidth="1"/>
    <col min="3099" max="3099" width="14.6640625" style="38" customWidth="1"/>
    <col min="3100" max="3100" width="16.6640625" style="38" customWidth="1"/>
    <col min="3101" max="3101" width="17.6640625" style="38" customWidth="1"/>
    <col min="3102" max="3328" width="8.83203125" style="38"/>
    <col min="3329" max="3329" width="49.5" style="38" bestFit="1" customWidth="1"/>
    <col min="3330" max="3330" width="8.5" style="38" customWidth="1"/>
    <col min="3331" max="3332" width="7.6640625" style="38" customWidth="1"/>
    <col min="3333" max="3333" width="13.6640625" style="38" customWidth="1"/>
    <col min="3334" max="3334" width="13.5" style="38" customWidth="1"/>
    <col min="3335" max="3335" width="9.83203125" style="38" customWidth="1"/>
    <col min="3336" max="3336" width="15.83203125" style="38" customWidth="1"/>
    <col min="3337" max="3353" width="14.6640625" style="38" customWidth="1"/>
    <col min="3354" max="3354" width="18.5" style="38" customWidth="1"/>
    <col min="3355" max="3355" width="14.6640625" style="38" customWidth="1"/>
    <col min="3356" max="3356" width="16.6640625" style="38" customWidth="1"/>
    <col min="3357" max="3357" width="17.6640625" style="38" customWidth="1"/>
    <col min="3358" max="3584" width="8.83203125" style="38"/>
    <col min="3585" max="3585" width="49.5" style="38" bestFit="1" customWidth="1"/>
    <col min="3586" max="3586" width="8.5" style="38" customWidth="1"/>
    <col min="3587" max="3588" width="7.6640625" style="38" customWidth="1"/>
    <col min="3589" max="3589" width="13.6640625" style="38" customWidth="1"/>
    <col min="3590" max="3590" width="13.5" style="38" customWidth="1"/>
    <col min="3591" max="3591" width="9.83203125" style="38" customWidth="1"/>
    <col min="3592" max="3592" width="15.83203125" style="38" customWidth="1"/>
    <col min="3593" max="3609" width="14.6640625" style="38" customWidth="1"/>
    <col min="3610" max="3610" width="18.5" style="38" customWidth="1"/>
    <col min="3611" max="3611" width="14.6640625" style="38" customWidth="1"/>
    <col min="3612" max="3612" width="16.6640625" style="38" customWidth="1"/>
    <col min="3613" max="3613" width="17.6640625" style="38" customWidth="1"/>
    <col min="3614" max="3840" width="8.83203125" style="38"/>
    <col min="3841" max="3841" width="49.5" style="38" bestFit="1" customWidth="1"/>
    <col min="3842" max="3842" width="8.5" style="38" customWidth="1"/>
    <col min="3843" max="3844" width="7.6640625" style="38" customWidth="1"/>
    <col min="3845" max="3845" width="13.6640625" style="38" customWidth="1"/>
    <col min="3846" max="3846" width="13.5" style="38" customWidth="1"/>
    <col min="3847" max="3847" width="9.83203125" style="38" customWidth="1"/>
    <col min="3848" max="3848" width="15.83203125" style="38" customWidth="1"/>
    <col min="3849" max="3865" width="14.6640625" style="38" customWidth="1"/>
    <col min="3866" max="3866" width="18.5" style="38" customWidth="1"/>
    <col min="3867" max="3867" width="14.6640625" style="38" customWidth="1"/>
    <col min="3868" max="3868" width="16.6640625" style="38" customWidth="1"/>
    <col min="3869" max="3869" width="17.6640625" style="38" customWidth="1"/>
    <col min="3870" max="4096" width="8.83203125" style="38"/>
    <col min="4097" max="4097" width="49.5" style="38" bestFit="1" customWidth="1"/>
    <col min="4098" max="4098" width="8.5" style="38" customWidth="1"/>
    <col min="4099" max="4100" width="7.6640625" style="38" customWidth="1"/>
    <col min="4101" max="4101" width="13.6640625" style="38" customWidth="1"/>
    <col min="4102" max="4102" width="13.5" style="38" customWidth="1"/>
    <col min="4103" max="4103" width="9.83203125" style="38" customWidth="1"/>
    <col min="4104" max="4104" width="15.83203125" style="38" customWidth="1"/>
    <col min="4105" max="4121" width="14.6640625" style="38" customWidth="1"/>
    <col min="4122" max="4122" width="18.5" style="38" customWidth="1"/>
    <col min="4123" max="4123" width="14.6640625" style="38" customWidth="1"/>
    <col min="4124" max="4124" width="16.6640625" style="38" customWidth="1"/>
    <col min="4125" max="4125" width="17.6640625" style="38" customWidth="1"/>
    <col min="4126" max="4352" width="8.83203125" style="38"/>
    <col min="4353" max="4353" width="49.5" style="38" bestFit="1" customWidth="1"/>
    <col min="4354" max="4354" width="8.5" style="38" customWidth="1"/>
    <col min="4355" max="4356" width="7.6640625" style="38" customWidth="1"/>
    <col min="4357" max="4357" width="13.6640625" style="38" customWidth="1"/>
    <col min="4358" max="4358" width="13.5" style="38" customWidth="1"/>
    <col min="4359" max="4359" width="9.83203125" style="38" customWidth="1"/>
    <col min="4360" max="4360" width="15.83203125" style="38" customWidth="1"/>
    <col min="4361" max="4377" width="14.6640625" style="38" customWidth="1"/>
    <col min="4378" max="4378" width="18.5" style="38" customWidth="1"/>
    <col min="4379" max="4379" width="14.6640625" style="38" customWidth="1"/>
    <col min="4380" max="4380" width="16.6640625" style="38" customWidth="1"/>
    <col min="4381" max="4381" width="17.6640625" style="38" customWidth="1"/>
    <col min="4382" max="4608" width="8.83203125" style="38"/>
    <col min="4609" max="4609" width="49.5" style="38" bestFit="1" customWidth="1"/>
    <col min="4610" max="4610" width="8.5" style="38" customWidth="1"/>
    <col min="4611" max="4612" width="7.6640625" style="38" customWidth="1"/>
    <col min="4613" max="4613" width="13.6640625" style="38" customWidth="1"/>
    <col min="4614" max="4614" width="13.5" style="38" customWidth="1"/>
    <col min="4615" max="4615" width="9.83203125" style="38" customWidth="1"/>
    <col min="4616" max="4616" width="15.83203125" style="38" customWidth="1"/>
    <col min="4617" max="4633" width="14.6640625" style="38" customWidth="1"/>
    <col min="4634" max="4634" width="18.5" style="38" customWidth="1"/>
    <col min="4635" max="4635" width="14.6640625" style="38" customWidth="1"/>
    <col min="4636" max="4636" width="16.6640625" style="38" customWidth="1"/>
    <col min="4637" max="4637" width="17.6640625" style="38" customWidth="1"/>
    <col min="4638" max="4864" width="8.83203125" style="38"/>
    <col min="4865" max="4865" width="49.5" style="38" bestFit="1" customWidth="1"/>
    <col min="4866" max="4866" width="8.5" style="38" customWidth="1"/>
    <col min="4867" max="4868" width="7.6640625" style="38" customWidth="1"/>
    <col min="4869" max="4869" width="13.6640625" style="38" customWidth="1"/>
    <col min="4870" max="4870" width="13.5" style="38" customWidth="1"/>
    <col min="4871" max="4871" width="9.83203125" style="38" customWidth="1"/>
    <col min="4872" max="4872" width="15.83203125" style="38" customWidth="1"/>
    <col min="4873" max="4889" width="14.6640625" style="38" customWidth="1"/>
    <col min="4890" max="4890" width="18.5" style="38" customWidth="1"/>
    <col min="4891" max="4891" width="14.6640625" style="38" customWidth="1"/>
    <col min="4892" max="4892" width="16.6640625" style="38" customWidth="1"/>
    <col min="4893" max="4893" width="17.6640625" style="38" customWidth="1"/>
    <col min="4894" max="5120" width="8.83203125" style="38"/>
    <col min="5121" max="5121" width="49.5" style="38" bestFit="1" customWidth="1"/>
    <col min="5122" max="5122" width="8.5" style="38" customWidth="1"/>
    <col min="5123" max="5124" width="7.6640625" style="38" customWidth="1"/>
    <col min="5125" max="5125" width="13.6640625" style="38" customWidth="1"/>
    <col min="5126" max="5126" width="13.5" style="38" customWidth="1"/>
    <col min="5127" max="5127" width="9.83203125" style="38" customWidth="1"/>
    <col min="5128" max="5128" width="15.83203125" style="38" customWidth="1"/>
    <col min="5129" max="5145" width="14.6640625" style="38" customWidth="1"/>
    <col min="5146" max="5146" width="18.5" style="38" customWidth="1"/>
    <col min="5147" max="5147" width="14.6640625" style="38" customWidth="1"/>
    <col min="5148" max="5148" width="16.6640625" style="38" customWidth="1"/>
    <col min="5149" max="5149" width="17.6640625" style="38" customWidth="1"/>
    <col min="5150" max="5376" width="8.83203125" style="38"/>
    <col min="5377" max="5377" width="49.5" style="38" bestFit="1" customWidth="1"/>
    <col min="5378" max="5378" width="8.5" style="38" customWidth="1"/>
    <col min="5379" max="5380" width="7.6640625" style="38" customWidth="1"/>
    <col min="5381" max="5381" width="13.6640625" style="38" customWidth="1"/>
    <col min="5382" max="5382" width="13.5" style="38" customWidth="1"/>
    <col min="5383" max="5383" width="9.83203125" style="38" customWidth="1"/>
    <col min="5384" max="5384" width="15.83203125" style="38" customWidth="1"/>
    <col min="5385" max="5401" width="14.6640625" style="38" customWidth="1"/>
    <col min="5402" max="5402" width="18.5" style="38" customWidth="1"/>
    <col min="5403" max="5403" width="14.6640625" style="38" customWidth="1"/>
    <col min="5404" max="5404" width="16.6640625" style="38" customWidth="1"/>
    <col min="5405" max="5405" width="17.6640625" style="38" customWidth="1"/>
    <col min="5406" max="5632" width="8.83203125" style="38"/>
    <col min="5633" max="5633" width="49.5" style="38" bestFit="1" customWidth="1"/>
    <col min="5634" max="5634" width="8.5" style="38" customWidth="1"/>
    <col min="5635" max="5636" width="7.6640625" style="38" customWidth="1"/>
    <col min="5637" max="5637" width="13.6640625" style="38" customWidth="1"/>
    <col min="5638" max="5638" width="13.5" style="38" customWidth="1"/>
    <col min="5639" max="5639" width="9.83203125" style="38" customWidth="1"/>
    <col min="5640" max="5640" width="15.83203125" style="38" customWidth="1"/>
    <col min="5641" max="5657" width="14.6640625" style="38" customWidth="1"/>
    <col min="5658" max="5658" width="18.5" style="38" customWidth="1"/>
    <col min="5659" max="5659" width="14.6640625" style="38" customWidth="1"/>
    <col min="5660" max="5660" width="16.6640625" style="38" customWidth="1"/>
    <col min="5661" max="5661" width="17.6640625" style="38" customWidth="1"/>
    <col min="5662" max="5888" width="8.83203125" style="38"/>
    <col min="5889" max="5889" width="49.5" style="38" bestFit="1" customWidth="1"/>
    <col min="5890" max="5890" width="8.5" style="38" customWidth="1"/>
    <col min="5891" max="5892" width="7.6640625" style="38" customWidth="1"/>
    <col min="5893" max="5893" width="13.6640625" style="38" customWidth="1"/>
    <col min="5894" max="5894" width="13.5" style="38" customWidth="1"/>
    <col min="5895" max="5895" width="9.83203125" style="38" customWidth="1"/>
    <col min="5896" max="5896" width="15.83203125" style="38" customWidth="1"/>
    <col min="5897" max="5913" width="14.6640625" style="38" customWidth="1"/>
    <col min="5914" max="5914" width="18.5" style="38" customWidth="1"/>
    <col min="5915" max="5915" width="14.6640625" style="38" customWidth="1"/>
    <col min="5916" max="5916" width="16.6640625" style="38" customWidth="1"/>
    <col min="5917" max="5917" width="17.6640625" style="38" customWidth="1"/>
    <col min="5918" max="6144" width="8.83203125" style="38"/>
    <col min="6145" max="6145" width="49.5" style="38" bestFit="1" customWidth="1"/>
    <col min="6146" max="6146" width="8.5" style="38" customWidth="1"/>
    <col min="6147" max="6148" width="7.6640625" style="38" customWidth="1"/>
    <col min="6149" max="6149" width="13.6640625" style="38" customWidth="1"/>
    <col min="6150" max="6150" width="13.5" style="38" customWidth="1"/>
    <col min="6151" max="6151" width="9.83203125" style="38" customWidth="1"/>
    <col min="6152" max="6152" width="15.83203125" style="38" customWidth="1"/>
    <col min="6153" max="6169" width="14.6640625" style="38" customWidth="1"/>
    <col min="6170" max="6170" width="18.5" style="38" customWidth="1"/>
    <col min="6171" max="6171" width="14.6640625" style="38" customWidth="1"/>
    <col min="6172" max="6172" width="16.6640625" style="38" customWidth="1"/>
    <col min="6173" max="6173" width="17.6640625" style="38" customWidth="1"/>
    <col min="6174" max="6400" width="8.83203125" style="38"/>
    <col min="6401" max="6401" width="49.5" style="38" bestFit="1" customWidth="1"/>
    <col min="6402" max="6402" width="8.5" style="38" customWidth="1"/>
    <col min="6403" max="6404" width="7.6640625" style="38" customWidth="1"/>
    <col min="6405" max="6405" width="13.6640625" style="38" customWidth="1"/>
    <col min="6406" max="6406" width="13.5" style="38" customWidth="1"/>
    <col min="6407" max="6407" width="9.83203125" style="38" customWidth="1"/>
    <col min="6408" max="6408" width="15.83203125" style="38" customWidth="1"/>
    <col min="6409" max="6425" width="14.6640625" style="38" customWidth="1"/>
    <col min="6426" max="6426" width="18.5" style="38" customWidth="1"/>
    <col min="6427" max="6427" width="14.6640625" style="38" customWidth="1"/>
    <col min="6428" max="6428" width="16.6640625" style="38" customWidth="1"/>
    <col min="6429" max="6429" width="17.6640625" style="38" customWidth="1"/>
    <col min="6430" max="6656" width="8.83203125" style="38"/>
    <col min="6657" max="6657" width="49.5" style="38" bestFit="1" customWidth="1"/>
    <col min="6658" max="6658" width="8.5" style="38" customWidth="1"/>
    <col min="6659" max="6660" width="7.6640625" style="38" customWidth="1"/>
    <col min="6661" max="6661" width="13.6640625" style="38" customWidth="1"/>
    <col min="6662" max="6662" width="13.5" style="38" customWidth="1"/>
    <col min="6663" max="6663" width="9.83203125" style="38" customWidth="1"/>
    <col min="6664" max="6664" width="15.83203125" style="38" customWidth="1"/>
    <col min="6665" max="6681" width="14.6640625" style="38" customWidth="1"/>
    <col min="6682" max="6682" width="18.5" style="38" customWidth="1"/>
    <col min="6683" max="6683" width="14.6640625" style="38" customWidth="1"/>
    <col min="6684" max="6684" width="16.6640625" style="38" customWidth="1"/>
    <col min="6685" max="6685" width="17.6640625" style="38" customWidth="1"/>
    <col min="6686" max="6912" width="8.83203125" style="38"/>
    <col min="6913" max="6913" width="49.5" style="38" bestFit="1" customWidth="1"/>
    <col min="6914" max="6914" width="8.5" style="38" customWidth="1"/>
    <col min="6915" max="6916" width="7.6640625" style="38" customWidth="1"/>
    <col min="6917" max="6917" width="13.6640625" style="38" customWidth="1"/>
    <col min="6918" max="6918" width="13.5" style="38" customWidth="1"/>
    <col min="6919" max="6919" width="9.83203125" style="38" customWidth="1"/>
    <col min="6920" max="6920" width="15.83203125" style="38" customWidth="1"/>
    <col min="6921" max="6937" width="14.6640625" style="38" customWidth="1"/>
    <col min="6938" max="6938" width="18.5" style="38" customWidth="1"/>
    <col min="6939" max="6939" width="14.6640625" style="38" customWidth="1"/>
    <col min="6940" max="6940" width="16.6640625" style="38" customWidth="1"/>
    <col min="6941" max="6941" width="17.6640625" style="38" customWidth="1"/>
    <col min="6942" max="7168" width="8.83203125" style="38"/>
    <col min="7169" max="7169" width="49.5" style="38" bestFit="1" customWidth="1"/>
    <col min="7170" max="7170" width="8.5" style="38" customWidth="1"/>
    <col min="7171" max="7172" width="7.6640625" style="38" customWidth="1"/>
    <col min="7173" max="7173" width="13.6640625" style="38" customWidth="1"/>
    <col min="7174" max="7174" width="13.5" style="38" customWidth="1"/>
    <col min="7175" max="7175" width="9.83203125" style="38" customWidth="1"/>
    <col min="7176" max="7176" width="15.83203125" style="38" customWidth="1"/>
    <col min="7177" max="7193" width="14.6640625" style="38" customWidth="1"/>
    <col min="7194" max="7194" width="18.5" style="38" customWidth="1"/>
    <col min="7195" max="7195" width="14.6640625" style="38" customWidth="1"/>
    <col min="7196" max="7196" width="16.6640625" style="38" customWidth="1"/>
    <col min="7197" max="7197" width="17.6640625" style="38" customWidth="1"/>
    <col min="7198" max="7424" width="8.83203125" style="38"/>
    <col min="7425" max="7425" width="49.5" style="38" bestFit="1" customWidth="1"/>
    <col min="7426" max="7426" width="8.5" style="38" customWidth="1"/>
    <col min="7427" max="7428" width="7.6640625" style="38" customWidth="1"/>
    <col min="7429" max="7429" width="13.6640625" style="38" customWidth="1"/>
    <col min="7430" max="7430" width="13.5" style="38" customWidth="1"/>
    <col min="7431" max="7431" width="9.83203125" style="38" customWidth="1"/>
    <col min="7432" max="7432" width="15.83203125" style="38" customWidth="1"/>
    <col min="7433" max="7449" width="14.6640625" style="38" customWidth="1"/>
    <col min="7450" max="7450" width="18.5" style="38" customWidth="1"/>
    <col min="7451" max="7451" width="14.6640625" style="38" customWidth="1"/>
    <col min="7452" max="7452" width="16.6640625" style="38" customWidth="1"/>
    <col min="7453" max="7453" width="17.6640625" style="38" customWidth="1"/>
    <col min="7454" max="7680" width="8.83203125" style="38"/>
    <col min="7681" max="7681" width="49.5" style="38" bestFit="1" customWidth="1"/>
    <col min="7682" max="7682" width="8.5" style="38" customWidth="1"/>
    <col min="7683" max="7684" width="7.6640625" style="38" customWidth="1"/>
    <col min="7685" max="7685" width="13.6640625" style="38" customWidth="1"/>
    <col min="7686" max="7686" width="13.5" style="38" customWidth="1"/>
    <col min="7687" max="7687" width="9.83203125" style="38" customWidth="1"/>
    <col min="7688" max="7688" width="15.83203125" style="38" customWidth="1"/>
    <col min="7689" max="7705" width="14.6640625" style="38" customWidth="1"/>
    <col min="7706" max="7706" width="18.5" style="38" customWidth="1"/>
    <col min="7707" max="7707" width="14.6640625" style="38" customWidth="1"/>
    <col min="7708" max="7708" width="16.6640625" style="38" customWidth="1"/>
    <col min="7709" max="7709" width="17.6640625" style="38" customWidth="1"/>
    <col min="7710" max="7936" width="8.83203125" style="38"/>
    <col min="7937" max="7937" width="49.5" style="38" bestFit="1" customWidth="1"/>
    <col min="7938" max="7938" width="8.5" style="38" customWidth="1"/>
    <col min="7939" max="7940" width="7.6640625" style="38" customWidth="1"/>
    <col min="7941" max="7941" width="13.6640625" style="38" customWidth="1"/>
    <col min="7942" max="7942" width="13.5" style="38" customWidth="1"/>
    <col min="7943" max="7943" width="9.83203125" style="38" customWidth="1"/>
    <col min="7944" max="7944" width="15.83203125" style="38" customWidth="1"/>
    <col min="7945" max="7961" width="14.6640625" style="38" customWidth="1"/>
    <col min="7962" max="7962" width="18.5" style="38" customWidth="1"/>
    <col min="7963" max="7963" width="14.6640625" style="38" customWidth="1"/>
    <col min="7964" max="7964" width="16.6640625" style="38" customWidth="1"/>
    <col min="7965" max="7965" width="17.6640625" style="38" customWidth="1"/>
    <col min="7966" max="8192" width="8.83203125" style="38"/>
    <col min="8193" max="8193" width="49.5" style="38" bestFit="1" customWidth="1"/>
    <col min="8194" max="8194" width="8.5" style="38" customWidth="1"/>
    <col min="8195" max="8196" width="7.6640625" style="38" customWidth="1"/>
    <col min="8197" max="8197" width="13.6640625" style="38" customWidth="1"/>
    <col min="8198" max="8198" width="13.5" style="38" customWidth="1"/>
    <col min="8199" max="8199" width="9.83203125" style="38" customWidth="1"/>
    <col min="8200" max="8200" width="15.83203125" style="38" customWidth="1"/>
    <col min="8201" max="8217" width="14.6640625" style="38" customWidth="1"/>
    <col min="8218" max="8218" width="18.5" style="38" customWidth="1"/>
    <col min="8219" max="8219" width="14.6640625" style="38" customWidth="1"/>
    <col min="8220" max="8220" width="16.6640625" style="38" customWidth="1"/>
    <col min="8221" max="8221" width="17.6640625" style="38" customWidth="1"/>
    <col min="8222" max="8448" width="8.83203125" style="38"/>
    <col min="8449" max="8449" width="49.5" style="38" bestFit="1" customWidth="1"/>
    <col min="8450" max="8450" width="8.5" style="38" customWidth="1"/>
    <col min="8451" max="8452" width="7.6640625" style="38" customWidth="1"/>
    <col min="8453" max="8453" width="13.6640625" style="38" customWidth="1"/>
    <col min="8454" max="8454" width="13.5" style="38" customWidth="1"/>
    <col min="8455" max="8455" width="9.83203125" style="38" customWidth="1"/>
    <col min="8456" max="8456" width="15.83203125" style="38" customWidth="1"/>
    <col min="8457" max="8473" width="14.6640625" style="38" customWidth="1"/>
    <col min="8474" max="8474" width="18.5" style="38" customWidth="1"/>
    <col min="8475" max="8475" width="14.6640625" style="38" customWidth="1"/>
    <col min="8476" max="8476" width="16.6640625" style="38" customWidth="1"/>
    <col min="8477" max="8477" width="17.6640625" style="38" customWidth="1"/>
    <col min="8478" max="8704" width="8.83203125" style="38"/>
    <col min="8705" max="8705" width="49.5" style="38" bestFit="1" customWidth="1"/>
    <col min="8706" max="8706" width="8.5" style="38" customWidth="1"/>
    <col min="8707" max="8708" width="7.6640625" style="38" customWidth="1"/>
    <col min="8709" max="8709" width="13.6640625" style="38" customWidth="1"/>
    <col min="8710" max="8710" width="13.5" style="38" customWidth="1"/>
    <col min="8711" max="8711" width="9.83203125" style="38" customWidth="1"/>
    <col min="8712" max="8712" width="15.83203125" style="38" customWidth="1"/>
    <col min="8713" max="8729" width="14.6640625" style="38" customWidth="1"/>
    <col min="8730" max="8730" width="18.5" style="38" customWidth="1"/>
    <col min="8731" max="8731" width="14.6640625" style="38" customWidth="1"/>
    <col min="8732" max="8732" width="16.6640625" style="38" customWidth="1"/>
    <col min="8733" max="8733" width="17.6640625" style="38" customWidth="1"/>
    <col min="8734" max="8960" width="8.83203125" style="38"/>
    <col min="8961" max="8961" width="49.5" style="38" bestFit="1" customWidth="1"/>
    <col min="8962" max="8962" width="8.5" style="38" customWidth="1"/>
    <col min="8963" max="8964" width="7.6640625" style="38" customWidth="1"/>
    <col min="8965" max="8965" width="13.6640625" style="38" customWidth="1"/>
    <col min="8966" max="8966" width="13.5" style="38" customWidth="1"/>
    <col min="8967" max="8967" width="9.83203125" style="38" customWidth="1"/>
    <col min="8968" max="8968" width="15.83203125" style="38" customWidth="1"/>
    <col min="8969" max="8985" width="14.6640625" style="38" customWidth="1"/>
    <col min="8986" max="8986" width="18.5" style="38" customWidth="1"/>
    <col min="8987" max="8987" width="14.6640625" style="38" customWidth="1"/>
    <col min="8988" max="8988" width="16.6640625" style="38" customWidth="1"/>
    <col min="8989" max="8989" width="17.6640625" style="38" customWidth="1"/>
    <col min="8990" max="9216" width="8.83203125" style="38"/>
    <col min="9217" max="9217" width="49.5" style="38" bestFit="1" customWidth="1"/>
    <col min="9218" max="9218" width="8.5" style="38" customWidth="1"/>
    <col min="9219" max="9220" width="7.6640625" style="38" customWidth="1"/>
    <col min="9221" max="9221" width="13.6640625" style="38" customWidth="1"/>
    <col min="9222" max="9222" width="13.5" style="38" customWidth="1"/>
    <col min="9223" max="9223" width="9.83203125" style="38" customWidth="1"/>
    <col min="9224" max="9224" width="15.83203125" style="38" customWidth="1"/>
    <col min="9225" max="9241" width="14.6640625" style="38" customWidth="1"/>
    <col min="9242" max="9242" width="18.5" style="38" customWidth="1"/>
    <col min="9243" max="9243" width="14.6640625" style="38" customWidth="1"/>
    <col min="9244" max="9244" width="16.6640625" style="38" customWidth="1"/>
    <col min="9245" max="9245" width="17.6640625" style="38" customWidth="1"/>
    <col min="9246" max="9472" width="8.83203125" style="38"/>
    <col min="9473" max="9473" width="49.5" style="38" bestFit="1" customWidth="1"/>
    <col min="9474" max="9474" width="8.5" style="38" customWidth="1"/>
    <col min="9475" max="9476" width="7.6640625" style="38" customWidth="1"/>
    <col min="9477" max="9477" width="13.6640625" style="38" customWidth="1"/>
    <col min="9478" max="9478" width="13.5" style="38" customWidth="1"/>
    <col min="9479" max="9479" width="9.83203125" style="38" customWidth="1"/>
    <col min="9480" max="9480" width="15.83203125" style="38" customWidth="1"/>
    <col min="9481" max="9497" width="14.6640625" style="38" customWidth="1"/>
    <col min="9498" max="9498" width="18.5" style="38" customWidth="1"/>
    <col min="9499" max="9499" width="14.6640625" style="38" customWidth="1"/>
    <col min="9500" max="9500" width="16.6640625" style="38" customWidth="1"/>
    <col min="9501" max="9501" width="17.6640625" style="38" customWidth="1"/>
    <col min="9502" max="9728" width="8.83203125" style="38"/>
    <col min="9729" max="9729" width="49.5" style="38" bestFit="1" customWidth="1"/>
    <col min="9730" max="9730" width="8.5" style="38" customWidth="1"/>
    <col min="9731" max="9732" width="7.6640625" style="38" customWidth="1"/>
    <col min="9733" max="9733" width="13.6640625" style="38" customWidth="1"/>
    <col min="9734" max="9734" width="13.5" style="38" customWidth="1"/>
    <col min="9735" max="9735" width="9.83203125" style="38" customWidth="1"/>
    <col min="9736" max="9736" width="15.83203125" style="38" customWidth="1"/>
    <col min="9737" max="9753" width="14.6640625" style="38" customWidth="1"/>
    <col min="9754" max="9754" width="18.5" style="38" customWidth="1"/>
    <col min="9755" max="9755" width="14.6640625" style="38" customWidth="1"/>
    <col min="9756" max="9756" width="16.6640625" style="38" customWidth="1"/>
    <col min="9757" max="9757" width="17.6640625" style="38" customWidth="1"/>
    <col min="9758" max="9984" width="8.83203125" style="38"/>
    <col min="9985" max="9985" width="49.5" style="38" bestFit="1" customWidth="1"/>
    <col min="9986" max="9986" width="8.5" style="38" customWidth="1"/>
    <col min="9987" max="9988" width="7.6640625" style="38" customWidth="1"/>
    <col min="9989" max="9989" width="13.6640625" style="38" customWidth="1"/>
    <col min="9990" max="9990" width="13.5" style="38" customWidth="1"/>
    <col min="9991" max="9991" width="9.83203125" style="38" customWidth="1"/>
    <col min="9992" max="9992" width="15.83203125" style="38" customWidth="1"/>
    <col min="9993" max="10009" width="14.6640625" style="38" customWidth="1"/>
    <col min="10010" max="10010" width="18.5" style="38" customWidth="1"/>
    <col min="10011" max="10011" width="14.6640625" style="38" customWidth="1"/>
    <col min="10012" max="10012" width="16.6640625" style="38" customWidth="1"/>
    <col min="10013" max="10013" width="17.6640625" style="38" customWidth="1"/>
    <col min="10014" max="10240" width="8.83203125" style="38"/>
    <col min="10241" max="10241" width="49.5" style="38" bestFit="1" customWidth="1"/>
    <col min="10242" max="10242" width="8.5" style="38" customWidth="1"/>
    <col min="10243" max="10244" width="7.6640625" style="38" customWidth="1"/>
    <col min="10245" max="10245" width="13.6640625" style="38" customWidth="1"/>
    <col min="10246" max="10246" width="13.5" style="38" customWidth="1"/>
    <col min="10247" max="10247" width="9.83203125" style="38" customWidth="1"/>
    <col min="10248" max="10248" width="15.83203125" style="38" customWidth="1"/>
    <col min="10249" max="10265" width="14.6640625" style="38" customWidth="1"/>
    <col min="10266" max="10266" width="18.5" style="38" customWidth="1"/>
    <col min="10267" max="10267" width="14.6640625" style="38" customWidth="1"/>
    <col min="10268" max="10268" width="16.6640625" style="38" customWidth="1"/>
    <col min="10269" max="10269" width="17.6640625" style="38" customWidth="1"/>
    <col min="10270" max="10496" width="8.83203125" style="38"/>
    <col min="10497" max="10497" width="49.5" style="38" bestFit="1" customWidth="1"/>
    <col min="10498" max="10498" width="8.5" style="38" customWidth="1"/>
    <col min="10499" max="10500" width="7.6640625" style="38" customWidth="1"/>
    <col min="10501" max="10501" width="13.6640625" style="38" customWidth="1"/>
    <col min="10502" max="10502" width="13.5" style="38" customWidth="1"/>
    <col min="10503" max="10503" width="9.83203125" style="38" customWidth="1"/>
    <col min="10504" max="10504" width="15.83203125" style="38" customWidth="1"/>
    <col min="10505" max="10521" width="14.6640625" style="38" customWidth="1"/>
    <col min="10522" max="10522" width="18.5" style="38" customWidth="1"/>
    <col min="10523" max="10523" width="14.6640625" style="38" customWidth="1"/>
    <col min="10524" max="10524" width="16.6640625" style="38" customWidth="1"/>
    <col min="10525" max="10525" width="17.6640625" style="38" customWidth="1"/>
    <col min="10526" max="10752" width="8.83203125" style="38"/>
    <col min="10753" max="10753" width="49.5" style="38" bestFit="1" customWidth="1"/>
    <col min="10754" max="10754" width="8.5" style="38" customWidth="1"/>
    <col min="10755" max="10756" width="7.6640625" style="38" customWidth="1"/>
    <col min="10757" max="10757" width="13.6640625" style="38" customWidth="1"/>
    <col min="10758" max="10758" width="13.5" style="38" customWidth="1"/>
    <col min="10759" max="10759" width="9.83203125" style="38" customWidth="1"/>
    <col min="10760" max="10760" width="15.83203125" style="38" customWidth="1"/>
    <col min="10761" max="10777" width="14.6640625" style="38" customWidth="1"/>
    <col min="10778" max="10778" width="18.5" style="38" customWidth="1"/>
    <col min="10779" max="10779" width="14.6640625" style="38" customWidth="1"/>
    <col min="10780" max="10780" width="16.6640625" style="38" customWidth="1"/>
    <col min="10781" max="10781" width="17.6640625" style="38" customWidth="1"/>
    <col min="10782" max="11008" width="8.83203125" style="38"/>
    <col min="11009" max="11009" width="49.5" style="38" bestFit="1" customWidth="1"/>
    <col min="11010" max="11010" width="8.5" style="38" customWidth="1"/>
    <col min="11011" max="11012" width="7.6640625" style="38" customWidth="1"/>
    <col min="11013" max="11013" width="13.6640625" style="38" customWidth="1"/>
    <col min="11014" max="11014" width="13.5" style="38" customWidth="1"/>
    <col min="11015" max="11015" width="9.83203125" style="38" customWidth="1"/>
    <col min="11016" max="11016" width="15.83203125" style="38" customWidth="1"/>
    <col min="11017" max="11033" width="14.6640625" style="38" customWidth="1"/>
    <col min="11034" max="11034" width="18.5" style="38" customWidth="1"/>
    <col min="11035" max="11035" width="14.6640625" style="38" customWidth="1"/>
    <col min="11036" max="11036" width="16.6640625" style="38" customWidth="1"/>
    <col min="11037" max="11037" width="17.6640625" style="38" customWidth="1"/>
    <col min="11038" max="11264" width="8.83203125" style="38"/>
    <col min="11265" max="11265" width="49.5" style="38" bestFit="1" customWidth="1"/>
    <col min="11266" max="11266" width="8.5" style="38" customWidth="1"/>
    <col min="11267" max="11268" width="7.6640625" style="38" customWidth="1"/>
    <col min="11269" max="11269" width="13.6640625" style="38" customWidth="1"/>
    <col min="11270" max="11270" width="13.5" style="38" customWidth="1"/>
    <col min="11271" max="11271" width="9.83203125" style="38" customWidth="1"/>
    <col min="11272" max="11272" width="15.83203125" style="38" customWidth="1"/>
    <col min="11273" max="11289" width="14.6640625" style="38" customWidth="1"/>
    <col min="11290" max="11290" width="18.5" style="38" customWidth="1"/>
    <col min="11291" max="11291" width="14.6640625" style="38" customWidth="1"/>
    <col min="11292" max="11292" width="16.6640625" style="38" customWidth="1"/>
    <col min="11293" max="11293" width="17.6640625" style="38" customWidth="1"/>
    <col min="11294" max="11520" width="8.83203125" style="38"/>
    <col min="11521" max="11521" width="49.5" style="38" bestFit="1" customWidth="1"/>
    <col min="11522" max="11522" width="8.5" style="38" customWidth="1"/>
    <col min="11523" max="11524" width="7.6640625" style="38" customWidth="1"/>
    <col min="11525" max="11525" width="13.6640625" style="38" customWidth="1"/>
    <col min="11526" max="11526" width="13.5" style="38" customWidth="1"/>
    <col min="11527" max="11527" width="9.83203125" style="38" customWidth="1"/>
    <col min="11528" max="11528" width="15.83203125" style="38" customWidth="1"/>
    <col min="11529" max="11545" width="14.6640625" style="38" customWidth="1"/>
    <col min="11546" max="11546" width="18.5" style="38" customWidth="1"/>
    <col min="11547" max="11547" width="14.6640625" style="38" customWidth="1"/>
    <col min="11548" max="11548" width="16.6640625" style="38" customWidth="1"/>
    <col min="11549" max="11549" width="17.6640625" style="38" customWidth="1"/>
    <col min="11550" max="11776" width="8.83203125" style="38"/>
    <col min="11777" max="11777" width="49.5" style="38" bestFit="1" customWidth="1"/>
    <col min="11778" max="11778" width="8.5" style="38" customWidth="1"/>
    <col min="11779" max="11780" width="7.6640625" style="38" customWidth="1"/>
    <col min="11781" max="11781" width="13.6640625" style="38" customWidth="1"/>
    <col min="11782" max="11782" width="13.5" style="38" customWidth="1"/>
    <col min="11783" max="11783" width="9.83203125" style="38" customWidth="1"/>
    <col min="11784" max="11784" width="15.83203125" style="38" customWidth="1"/>
    <col min="11785" max="11801" width="14.6640625" style="38" customWidth="1"/>
    <col min="11802" max="11802" width="18.5" style="38" customWidth="1"/>
    <col min="11803" max="11803" width="14.6640625" style="38" customWidth="1"/>
    <col min="11804" max="11804" width="16.6640625" style="38" customWidth="1"/>
    <col min="11805" max="11805" width="17.6640625" style="38" customWidth="1"/>
    <col min="11806" max="12032" width="8.83203125" style="38"/>
    <col min="12033" max="12033" width="49.5" style="38" bestFit="1" customWidth="1"/>
    <col min="12034" max="12034" width="8.5" style="38" customWidth="1"/>
    <col min="12035" max="12036" width="7.6640625" style="38" customWidth="1"/>
    <col min="12037" max="12037" width="13.6640625" style="38" customWidth="1"/>
    <col min="12038" max="12038" width="13.5" style="38" customWidth="1"/>
    <col min="12039" max="12039" width="9.83203125" style="38" customWidth="1"/>
    <col min="12040" max="12040" width="15.83203125" style="38" customWidth="1"/>
    <col min="12041" max="12057" width="14.6640625" style="38" customWidth="1"/>
    <col min="12058" max="12058" width="18.5" style="38" customWidth="1"/>
    <col min="12059" max="12059" width="14.6640625" style="38" customWidth="1"/>
    <col min="12060" max="12060" width="16.6640625" style="38" customWidth="1"/>
    <col min="12061" max="12061" width="17.6640625" style="38" customWidth="1"/>
    <col min="12062" max="12288" width="8.83203125" style="38"/>
    <col min="12289" max="12289" width="49.5" style="38" bestFit="1" customWidth="1"/>
    <col min="12290" max="12290" width="8.5" style="38" customWidth="1"/>
    <col min="12291" max="12292" width="7.6640625" style="38" customWidth="1"/>
    <col min="12293" max="12293" width="13.6640625" style="38" customWidth="1"/>
    <col min="12294" max="12294" width="13.5" style="38" customWidth="1"/>
    <col min="12295" max="12295" width="9.83203125" style="38" customWidth="1"/>
    <col min="12296" max="12296" width="15.83203125" style="38" customWidth="1"/>
    <col min="12297" max="12313" width="14.6640625" style="38" customWidth="1"/>
    <col min="12314" max="12314" width="18.5" style="38" customWidth="1"/>
    <col min="12315" max="12315" width="14.6640625" style="38" customWidth="1"/>
    <col min="12316" max="12316" width="16.6640625" style="38" customWidth="1"/>
    <col min="12317" max="12317" width="17.6640625" style="38" customWidth="1"/>
    <col min="12318" max="12544" width="8.83203125" style="38"/>
    <col min="12545" max="12545" width="49.5" style="38" bestFit="1" customWidth="1"/>
    <col min="12546" max="12546" width="8.5" style="38" customWidth="1"/>
    <col min="12547" max="12548" width="7.6640625" style="38" customWidth="1"/>
    <col min="12549" max="12549" width="13.6640625" style="38" customWidth="1"/>
    <col min="12550" max="12550" width="13.5" style="38" customWidth="1"/>
    <col min="12551" max="12551" width="9.83203125" style="38" customWidth="1"/>
    <col min="12552" max="12552" width="15.83203125" style="38" customWidth="1"/>
    <col min="12553" max="12569" width="14.6640625" style="38" customWidth="1"/>
    <col min="12570" max="12570" width="18.5" style="38" customWidth="1"/>
    <col min="12571" max="12571" width="14.6640625" style="38" customWidth="1"/>
    <col min="12572" max="12572" width="16.6640625" style="38" customWidth="1"/>
    <col min="12573" max="12573" width="17.6640625" style="38" customWidth="1"/>
    <col min="12574" max="12800" width="8.83203125" style="38"/>
    <col min="12801" max="12801" width="49.5" style="38" bestFit="1" customWidth="1"/>
    <col min="12802" max="12802" width="8.5" style="38" customWidth="1"/>
    <col min="12803" max="12804" width="7.6640625" style="38" customWidth="1"/>
    <col min="12805" max="12805" width="13.6640625" style="38" customWidth="1"/>
    <col min="12806" max="12806" width="13.5" style="38" customWidth="1"/>
    <col min="12807" max="12807" width="9.83203125" style="38" customWidth="1"/>
    <col min="12808" max="12808" width="15.83203125" style="38" customWidth="1"/>
    <col min="12809" max="12825" width="14.6640625" style="38" customWidth="1"/>
    <col min="12826" max="12826" width="18.5" style="38" customWidth="1"/>
    <col min="12827" max="12827" width="14.6640625" style="38" customWidth="1"/>
    <col min="12828" max="12828" width="16.6640625" style="38" customWidth="1"/>
    <col min="12829" max="12829" width="17.6640625" style="38" customWidth="1"/>
    <col min="12830" max="13056" width="8.83203125" style="38"/>
    <col min="13057" max="13057" width="49.5" style="38" bestFit="1" customWidth="1"/>
    <col min="13058" max="13058" width="8.5" style="38" customWidth="1"/>
    <col min="13059" max="13060" width="7.6640625" style="38" customWidth="1"/>
    <col min="13061" max="13061" width="13.6640625" style="38" customWidth="1"/>
    <col min="13062" max="13062" width="13.5" style="38" customWidth="1"/>
    <col min="13063" max="13063" width="9.83203125" style="38" customWidth="1"/>
    <col min="13064" max="13064" width="15.83203125" style="38" customWidth="1"/>
    <col min="13065" max="13081" width="14.6640625" style="38" customWidth="1"/>
    <col min="13082" max="13082" width="18.5" style="38" customWidth="1"/>
    <col min="13083" max="13083" width="14.6640625" style="38" customWidth="1"/>
    <col min="13084" max="13084" width="16.6640625" style="38" customWidth="1"/>
    <col min="13085" max="13085" width="17.6640625" style="38" customWidth="1"/>
    <col min="13086" max="13312" width="8.83203125" style="38"/>
    <col min="13313" max="13313" width="49.5" style="38" bestFit="1" customWidth="1"/>
    <col min="13314" max="13314" width="8.5" style="38" customWidth="1"/>
    <col min="13315" max="13316" width="7.6640625" style="38" customWidth="1"/>
    <col min="13317" max="13317" width="13.6640625" style="38" customWidth="1"/>
    <col min="13318" max="13318" width="13.5" style="38" customWidth="1"/>
    <col min="13319" max="13319" width="9.83203125" style="38" customWidth="1"/>
    <col min="13320" max="13320" width="15.83203125" style="38" customWidth="1"/>
    <col min="13321" max="13337" width="14.6640625" style="38" customWidth="1"/>
    <col min="13338" max="13338" width="18.5" style="38" customWidth="1"/>
    <col min="13339" max="13339" width="14.6640625" style="38" customWidth="1"/>
    <col min="13340" max="13340" width="16.6640625" style="38" customWidth="1"/>
    <col min="13341" max="13341" width="17.6640625" style="38" customWidth="1"/>
    <col min="13342" max="13568" width="8.83203125" style="38"/>
    <col min="13569" max="13569" width="49.5" style="38" bestFit="1" customWidth="1"/>
    <col min="13570" max="13570" width="8.5" style="38" customWidth="1"/>
    <col min="13571" max="13572" width="7.6640625" style="38" customWidth="1"/>
    <col min="13573" max="13573" width="13.6640625" style="38" customWidth="1"/>
    <col min="13574" max="13574" width="13.5" style="38" customWidth="1"/>
    <col min="13575" max="13575" width="9.83203125" style="38" customWidth="1"/>
    <col min="13576" max="13576" width="15.83203125" style="38" customWidth="1"/>
    <col min="13577" max="13593" width="14.6640625" style="38" customWidth="1"/>
    <col min="13594" max="13594" width="18.5" style="38" customWidth="1"/>
    <col min="13595" max="13595" width="14.6640625" style="38" customWidth="1"/>
    <col min="13596" max="13596" width="16.6640625" style="38" customWidth="1"/>
    <col min="13597" max="13597" width="17.6640625" style="38" customWidth="1"/>
    <col min="13598" max="13824" width="8.83203125" style="38"/>
    <col min="13825" max="13825" width="49.5" style="38" bestFit="1" customWidth="1"/>
    <col min="13826" max="13826" width="8.5" style="38" customWidth="1"/>
    <col min="13827" max="13828" width="7.6640625" style="38" customWidth="1"/>
    <col min="13829" max="13829" width="13.6640625" style="38" customWidth="1"/>
    <col min="13830" max="13830" width="13.5" style="38" customWidth="1"/>
    <col min="13831" max="13831" width="9.83203125" style="38" customWidth="1"/>
    <col min="13832" max="13832" width="15.83203125" style="38" customWidth="1"/>
    <col min="13833" max="13849" width="14.6640625" style="38" customWidth="1"/>
    <col min="13850" max="13850" width="18.5" style="38" customWidth="1"/>
    <col min="13851" max="13851" width="14.6640625" style="38" customWidth="1"/>
    <col min="13852" max="13852" width="16.6640625" style="38" customWidth="1"/>
    <col min="13853" max="13853" width="17.6640625" style="38" customWidth="1"/>
    <col min="13854" max="14080" width="8.83203125" style="38"/>
    <col min="14081" max="14081" width="49.5" style="38" bestFit="1" customWidth="1"/>
    <col min="14082" max="14082" width="8.5" style="38" customWidth="1"/>
    <col min="14083" max="14084" width="7.6640625" style="38" customWidth="1"/>
    <col min="14085" max="14085" width="13.6640625" style="38" customWidth="1"/>
    <col min="14086" max="14086" width="13.5" style="38" customWidth="1"/>
    <col min="14087" max="14087" width="9.83203125" style="38" customWidth="1"/>
    <col min="14088" max="14088" width="15.83203125" style="38" customWidth="1"/>
    <col min="14089" max="14105" width="14.6640625" style="38" customWidth="1"/>
    <col min="14106" max="14106" width="18.5" style="38" customWidth="1"/>
    <col min="14107" max="14107" width="14.6640625" style="38" customWidth="1"/>
    <col min="14108" max="14108" width="16.6640625" style="38" customWidth="1"/>
    <col min="14109" max="14109" width="17.6640625" style="38" customWidth="1"/>
    <col min="14110" max="14336" width="8.83203125" style="38"/>
    <col min="14337" max="14337" width="49.5" style="38" bestFit="1" customWidth="1"/>
    <col min="14338" max="14338" width="8.5" style="38" customWidth="1"/>
    <col min="14339" max="14340" width="7.6640625" style="38" customWidth="1"/>
    <col min="14341" max="14341" width="13.6640625" style="38" customWidth="1"/>
    <col min="14342" max="14342" width="13.5" style="38" customWidth="1"/>
    <col min="14343" max="14343" width="9.83203125" style="38" customWidth="1"/>
    <col min="14344" max="14344" width="15.83203125" style="38" customWidth="1"/>
    <col min="14345" max="14361" width="14.6640625" style="38" customWidth="1"/>
    <col min="14362" max="14362" width="18.5" style="38" customWidth="1"/>
    <col min="14363" max="14363" width="14.6640625" style="38" customWidth="1"/>
    <col min="14364" max="14364" width="16.6640625" style="38" customWidth="1"/>
    <col min="14365" max="14365" width="17.6640625" style="38" customWidth="1"/>
    <col min="14366" max="14592" width="8.83203125" style="38"/>
    <col min="14593" max="14593" width="49.5" style="38" bestFit="1" customWidth="1"/>
    <col min="14594" max="14594" width="8.5" style="38" customWidth="1"/>
    <col min="14595" max="14596" width="7.6640625" style="38" customWidth="1"/>
    <col min="14597" max="14597" width="13.6640625" style="38" customWidth="1"/>
    <col min="14598" max="14598" width="13.5" style="38" customWidth="1"/>
    <col min="14599" max="14599" width="9.83203125" style="38" customWidth="1"/>
    <col min="14600" max="14600" width="15.83203125" style="38" customWidth="1"/>
    <col min="14601" max="14617" width="14.6640625" style="38" customWidth="1"/>
    <col min="14618" max="14618" width="18.5" style="38" customWidth="1"/>
    <col min="14619" max="14619" width="14.6640625" style="38" customWidth="1"/>
    <col min="14620" max="14620" width="16.6640625" style="38" customWidth="1"/>
    <col min="14621" max="14621" width="17.6640625" style="38" customWidth="1"/>
    <col min="14622" max="14848" width="8.83203125" style="38"/>
    <col min="14849" max="14849" width="49.5" style="38" bestFit="1" customWidth="1"/>
    <col min="14850" max="14850" width="8.5" style="38" customWidth="1"/>
    <col min="14851" max="14852" width="7.6640625" style="38" customWidth="1"/>
    <col min="14853" max="14853" width="13.6640625" style="38" customWidth="1"/>
    <col min="14854" max="14854" width="13.5" style="38" customWidth="1"/>
    <col min="14855" max="14855" width="9.83203125" style="38" customWidth="1"/>
    <col min="14856" max="14856" width="15.83203125" style="38" customWidth="1"/>
    <col min="14857" max="14873" width="14.6640625" style="38" customWidth="1"/>
    <col min="14874" max="14874" width="18.5" style="38" customWidth="1"/>
    <col min="14875" max="14875" width="14.6640625" style="38" customWidth="1"/>
    <col min="14876" max="14876" width="16.6640625" style="38" customWidth="1"/>
    <col min="14877" max="14877" width="17.6640625" style="38" customWidth="1"/>
    <col min="14878" max="15104" width="8.83203125" style="38"/>
    <col min="15105" max="15105" width="49.5" style="38" bestFit="1" customWidth="1"/>
    <col min="15106" max="15106" width="8.5" style="38" customWidth="1"/>
    <col min="15107" max="15108" width="7.6640625" style="38" customWidth="1"/>
    <col min="15109" max="15109" width="13.6640625" style="38" customWidth="1"/>
    <col min="15110" max="15110" width="13.5" style="38" customWidth="1"/>
    <col min="15111" max="15111" width="9.83203125" style="38" customWidth="1"/>
    <col min="15112" max="15112" width="15.83203125" style="38" customWidth="1"/>
    <col min="15113" max="15129" width="14.6640625" style="38" customWidth="1"/>
    <col min="15130" max="15130" width="18.5" style="38" customWidth="1"/>
    <col min="15131" max="15131" width="14.6640625" style="38" customWidth="1"/>
    <col min="15132" max="15132" width="16.6640625" style="38" customWidth="1"/>
    <col min="15133" max="15133" width="17.6640625" style="38" customWidth="1"/>
    <col min="15134" max="15360" width="8.83203125" style="38"/>
    <col min="15361" max="15361" width="49.5" style="38" bestFit="1" customWidth="1"/>
    <col min="15362" max="15362" width="8.5" style="38" customWidth="1"/>
    <col min="15363" max="15364" width="7.6640625" style="38" customWidth="1"/>
    <col min="15365" max="15365" width="13.6640625" style="38" customWidth="1"/>
    <col min="15366" max="15366" width="13.5" style="38" customWidth="1"/>
    <col min="15367" max="15367" width="9.83203125" style="38" customWidth="1"/>
    <col min="15368" max="15368" width="15.83203125" style="38" customWidth="1"/>
    <col min="15369" max="15385" width="14.6640625" style="38" customWidth="1"/>
    <col min="15386" max="15386" width="18.5" style="38" customWidth="1"/>
    <col min="15387" max="15387" width="14.6640625" style="38" customWidth="1"/>
    <col min="15388" max="15388" width="16.6640625" style="38" customWidth="1"/>
    <col min="15389" max="15389" width="17.6640625" style="38" customWidth="1"/>
    <col min="15390" max="15616" width="8.83203125" style="38"/>
    <col min="15617" max="15617" width="49.5" style="38" bestFit="1" customWidth="1"/>
    <col min="15618" max="15618" width="8.5" style="38" customWidth="1"/>
    <col min="15619" max="15620" width="7.6640625" style="38" customWidth="1"/>
    <col min="15621" max="15621" width="13.6640625" style="38" customWidth="1"/>
    <col min="15622" max="15622" width="13.5" style="38" customWidth="1"/>
    <col min="15623" max="15623" width="9.83203125" style="38" customWidth="1"/>
    <col min="15624" max="15624" width="15.83203125" style="38" customWidth="1"/>
    <col min="15625" max="15641" width="14.6640625" style="38" customWidth="1"/>
    <col min="15642" max="15642" width="18.5" style="38" customWidth="1"/>
    <col min="15643" max="15643" width="14.6640625" style="38" customWidth="1"/>
    <col min="15644" max="15644" width="16.6640625" style="38" customWidth="1"/>
    <col min="15645" max="15645" width="17.6640625" style="38" customWidth="1"/>
    <col min="15646" max="15872" width="8.83203125" style="38"/>
    <col min="15873" max="15873" width="49.5" style="38" bestFit="1" customWidth="1"/>
    <col min="15874" max="15874" width="8.5" style="38" customWidth="1"/>
    <col min="15875" max="15876" width="7.6640625" style="38" customWidth="1"/>
    <col min="15877" max="15877" width="13.6640625" style="38" customWidth="1"/>
    <col min="15878" max="15878" width="13.5" style="38" customWidth="1"/>
    <col min="15879" max="15879" width="9.83203125" style="38" customWidth="1"/>
    <col min="15880" max="15880" width="15.83203125" style="38" customWidth="1"/>
    <col min="15881" max="15897" width="14.6640625" style="38" customWidth="1"/>
    <col min="15898" max="15898" width="18.5" style="38" customWidth="1"/>
    <col min="15899" max="15899" width="14.6640625" style="38" customWidth="1"/>
    <col min="15900" max="15900" width="16.6640625" style="38" customWidth="1"/>
    <col min="15901" max="15901" width="17.6640625" style="38" customWidth="1"/>
    <col min="15902" max="16128" width="8.83203125" style="38"/>
    <col min="16129" max="16129" width="49.5" style="38" bestFit="1" customWidth="1"/>
    <col min="16130" max="16130" width="8.5" style="38" customWidth="1"/>
    <col min="16131" max="16132" width="7.6640625" style="38" customWidth="1"/>
    <col min="16133" max="16133" width="13.6640625" style="38" customWidth="1"/>
    <col min="16134" max="16134" width="13.5" style="38" customWidth="1"/>
    <col min="16135" max="16135" width="9.83203125" style="38" customWidth="1"/>
    <col min="16136" max="16136" width="15.83203125" style="38" customWidth="1"/>
    <col min="16137" max="16153" width="14.6640625" style="38" customWidth="1"/>
    <col min="16154" max="16154" width="18.5" style="38" customWidth="1"/>
    <col min="16155" max="16155" width="14.6640625" style="38" customWidth="1"/>
    <col min="16156" max="16156" width="16.6640625" style="38" customWidth="1"/>
    <col min="16157" max="16157" width="17.6640625" style="38" customWidth="1"/>
    <col min="16158" max="16384" width="8.83203125" style="38"/>
  </cols>
  <sheetData>
    <row r="1" spans="1:31" ht="18">
      <c r="A1" s="33"/>
      <c r="B1" s="34"/>
      <c r="C1" s="35"/>
      <c r="D1" s="35"/>
      <c r="E1" s="35"/>
      <c r="F1" s="35"/>
      <c r="G1" s="35"/>
      <c r="H1" s="35"/>
      <c r="I1" s="35"/>
      <c r="J1" s="35"/>
      <c r="K1" s="35"/>
      <c r="L1" s="35"/>
      <c r="M1" s="35"/>
      <c r="N1" s="36"/>
      <c r="O1" s="35"/>
      <c r="P1" s="35"/>
      <c r="Q1" s="35"/>
      <c r="R1" s="35"/>
      <c r="S1" s="35"/>
      <c r="T1" s="35"/>
      <c r="U1" s="35"/>
      <c r="V1" s="35"/>
      <c r="W1" s="35"/>
      <c r="X1" s="35"/>
      <c r="Y1" s="35"/>
      <c r="Z1" s="37" t="s">
        <v>281</v>
      </c>
      <c r="AB1" s="39">
        <v>42289</v>
      </c>
    </row>
    <row r="2" spans="1:31" ht="18">
      <c r="A2" s="40"/>
      <c r="B2" s="41"/>
      <c r="C2" s="41"/>
      <c r="D2" s="41"/>
      <c r="E2" s="41"/>
      <c r="F2" s="41"/>
      <c r="G2" s="41"/>
      <c r="H2" s="41"/>
      <c r="I2" s="41"/>
      <c r="J2" s="41"/>
      <c r="K2" s="41"/>
      <c r="L2" s="41"/>
      <c r="M2" s="41"/>
      <c r="N2" s="41"/>
      <c r="O2" s="41"/>
      <c r="P2" s="41"/>
      <c r="Q2" s="41"/>
      <c r="R2" s="41"/>
      <c r="S2" s="41"/>
      <c r="T2" s="41"/>
      <c r="U2" s="41"/>
      <c r="V2" s="41"/>
      <c r="W2" s="41"/>
      <c r="X2" s="41"/>
      <c r="Y2" s="41"/>
      <c r="Z2" s="41"/>
      <c r="AA2" s="42"/>
      <c r="AB2" s="42"/>
      <c r="AC2" s="43"/>
    </row>
    <row r="3" spans="1:31" ht="28">
      <c r="A3" s="44" t="s">
        <v>190</v>
      </c>
      <c r="B3" s="41"/>
      <c r="C3" s="41"/>
      <c r="D3" s="41"/>
      <c r="E3" s="41"/>
      <c r="F3" s="41"/>
      <c r="G3" s="41"/>
      <c r="H3" s="45"/>
      <c r="I3" s="45"/>
      <c r="J3" s="46" t="s">
        <v>191</v>
      </c>
      <c r="K3" s="47">
        <f>N1PropertyName</f>
        <v>0</v>
      </c>
      <c r="L3" s="48"/>
      <c r="M3" s="48"/>
      <c r="N3" s="49"/>
      <c r="O3" s="50"/>
      <c r="P3" s="41"/>
      <c r="Q3" s="41"/>
      <c r="R3" s="41"/>
      <c r="S3" s="41"/>
      <c r="T3" s="41"/>
      <c r="U3" s="41"/>
      <c r="V3" s="41"/>
      <c r="W3" s="41"/>
      <c r="X3" s="41"/>
      <c r="Y3" s="41"/>
      <c r="Z3" s="41"/>
      <c r="AA3" s="42"/>
      <c r="AB3" s="42"/>
      <c r="AC3" s="42"/>
    </row>
    <row r="4" spans="1:31" ht="28">
      <c r="A4" s="37" t="s">
        <v>192</v>
      </c>
      <c r="B4" s="41"/>
      <c r="C4" s="41"/>
      <c r="D4" s="41"/>
      <c r="E4" s="41"/>
      <c r="F4" s="41"/>
      <c r="G4" s="41"/>
      <c r="H4" s="45"/>
      <c r="I4" s="45"/>
      <c r="J4" s="48" t="s">
        <v>193</v>
      </c>
      <c r="K4" s="47">
        <f>N1StreetAddress</f>
        <v>0</v>
      </c>
      <c r="L4" s="48"/>
      <c r="M4" s="48"/>
      <c r="N4" s="49"/>
      <c r="O4" s="50"/>
      <c r="P4" s="41"/>
      <c r="Q4" s="41"/>
      <c r="R4" s="41"/>
      <c r="S4" s="41"/>
      <c r="T4" s="41"/>
      <c r="U4" s="41"/>
      <c r="V4" s="41"/>
      <c r="W4" s="41"/>
      <c r="X4" s="41"/>
      <c r="Z4" s="37" t="s">
        <v>194</v>
      </c>
      <c r="AA4" s="42"/>
      <c r="AB4" s="51">
        <v>20</v>
      </c>
    </row>
    <row r="5" spans="1:31" ht="24" customHeight="1">
      <c r="A5" s="37" t="s">
        <v>195</v>
      </c>
      <c r="B5" s="41"/>
      <c r="C5" s="41"/>
      <c r="D5" s="41"/>
      <c r="E5" s="45"/>
      <c r="F5" s="45"/>
      <c r="G5" s="45"/>
      <c r="H5" s="45"/>
      <c r="I5" s="45"/>
      <c r="J5" s="46" t="s">
        <v>489</v>
      </c>
      <c r="K5" s="47">
        <f>N1UniqueIdentifier</f>
        <v>0</v>
      </c>
      <c r="L5" s="48"/>
      <c r="M5" s="48"/>
      <c r="N5" s="49"/>
      <c r="O5" s="41"/>
      <c r="P5" s="41"/>
      <c r="Q5" s="41"/>
      <c r="R5" s="41"/>
      <c r="S5" s="41"/>
      <c r="T5" s="41"/>
      <c r="U5" s="41"/>
      <c r="V5" s="41"/>
      <c r="W5" s="41"/>
      <c r="X5" s="41"/>
      <c r="Z5" s="37" t="s">
        <v>280</v>
      </c>
      <c r="AA5" s="42"/>
      <c r="AB5" s="51">
        <f>2015-N1YearofConstruction</f>
        <v>2015</v>
      </c>
      <c r="AE5" s="52"/>
    </row>
    <row r="6" spans="1:31" ht="18">
      <c r="A6" s="37" t="s">
        <v>196</v>
      </c>
      <c r="B6" s="41"/>
      <c r="C6" s="41"/>
      <c r="D6" s="41"/>
      <c r="E6" s="45"/>
      <c r="F6" s="53"/>
      <c r="G6" s="53"/>
      <c r="H6" s="54"/>
      <c r="I6" s="45" t="s">
        <v>193</v>
      </c>
      <c r="J6" s="45"/>
      <c r="K6" s="45"/>
      <c r="L6" s="41"/>
      <c r="M6" s="41"/>
      <c r="N6" s="41"/>
      <c r="O6" s="41"/>
      <c r="P6" s="41"/>
      <c r="Q6" s="41"/>
      <c r="R6" s="41"/>
      <c r="S6" s="41"/>
      <c r="T6" s="41"/>
      <c r="U6" s="41"/>
      <c r="V6" s="41"/>
      <c r="W6" s="41"/>
      <c r="X6" s="41"/>
      <c r="Z6" s="37" t="s">
        <v>197</v>
      </c>
      <c r="AA6" s="42"/>
      <c r="AB6" s="51">
        <f>N1NoofApartmentBuildings</f>
        <v>0</v>
      </c>
      <c r="AE6" s="52"/>
    </row>
    <row r="7" spans="1:31" ht="18">
      <c r="A7" s="37"/>
      <c r="B7" s="41"/>
      <c r="C7" s="55"/>
      <c r="D7" s="41"/>
      <c r="E7" s="45"/>
      <c r="F7" s="53"/>
      <c r="G7" s="53"/>
      <c r="H7" s="56"/>
      <c r="I7" s="45"/>
      <c r="J7" s="45"/>
      <c r="K7" s="45"/>
      <c r="L7" s="41"/>
      <c r="M7" s="41"/>
      <c r="N7" s="41"/>
      <c r="O7" s="41"/>
      <c r="P7" s="41"/>
      <c r="Q7" s="41"/>
      <c r="R7" s="41"/>
      <c r="S7" s="41"/>
      <c r="T7" s="41"/>
      <c r="U7" s="41"/>
      <c r="V7" s="41"/>
      <c r="W7" s="41"/>
      <c r="X7" s="41"/>
      <c r="Z7" s="37" t="s">
        <v>198</v>
      </c>
      <c r="AA7" s="42"/>
      <c r="AB7" s="51">
        <f>N1NoofLivingUnits</f>
        <v>0</v>
      </c>
      <c r="AE7" s="52"/>
    </row>
    <row r="8" spans="1:31" ht="18">
      <c r="A8" s="37"/>
      <c r="B8" s="41"/>
      <c r="C8" s="41"/>
      <c r="D8" s="41"/>
      <c r="E8" s="45"/>
      <c r="F8" s="45"/>
      <c r="G8" s="45"/>
      <c r="H8" s="45"/>
      <c r="I8" s="45"/>
      <c r="J8" s="45"/>
      <c r="K8" s="45"/>
      <c r="L8" s="41"/>
      <c r="M8" s="41"/>
      <c r="N8" s="41"/>
      <c r="O8" s="41"/>
      <c r="P8" s="41"/>
      <c r="Q8" s="41"/>
      <c r="R8" s="41"/>
      <c r="S8" s="41"/>
      <c r="T8" s="41"/>
      <c r="U8" s="41"/>
      <c r="V8" s="41"/>
      <c r="W8" s="41"/>
      <c r="X8" s="41"/>
      <c r="Z8" s="33" t="s">
        <v>199</v>
      </c>
      <c r="AA8" s="42"/>
      <c r="AB8" s="57">
        <f>N1PropertySize</f>
        <v>0</v>
      </c>
      <c r="AE8" s="52"/>
    </row>
    <row r="9" spans="1:31" ht="18">
      <c r="A9" s="37"/>
      <c r="B9" s="41"/>
      <c r="C9" s="41"/>
      <c r="D9" s="41"/>
      <c r="E9" s="45"/>
      <c r="F9" s="34"/>
      <c r="G9" s="34"/>
      <c r="H9" s="34"/>
      <c r="I9" s="45"/>
      <c r="J9" s="45"/>
      <c r="K9" s="45"/>
      <c r="L9" s="35"/>
      <c r="M9" s="41"/>
      <c r="N9" s="41"/>
      <c r="O9" s="41"/>
      <c r="P9" s="41"/>
      <c r="Q9" s="41"/>
      <c r="R9" s="41"/>
      <c r="S9" s="41"/>
      <c r="T9" s="41"/>
      <c r="U9" s="41"/>
      <c r="V9" s="41"/>
      <c r="W9" s="41"/>
      <c r="X9" s="41"/>
      <c r="Y9" s="41"/>
      <c r="Z9" s="41"/>
      <c r="AA9" s="41"/>
      <c r="AB9" s="41"/>
      <c r="AC9" s="41"/>
    </row>
    <row r="10" spans="1:31" ht="17.25" customHeight="1">
      <c r="A10" s="58"/>
      <c r="B10" s="103"/>
      <c r="C10" s="59"/>
      <c r="D10" s="59"/>
      <c r="E10" s="59"/>
      <c r="F10" s="59"/>
      <c r="G10" s="59"/>
      <c r="H10" s="119" t="s">
        <v>200</v>
      </c>
      <c r="I10" s="119"/>
      <c r="J10" s="119"/>
      <c r="K10" s="119"/>
      <c r="L10" s="119"/>
      <c r="M10" s="119"/>
      <c r="N10" s="119"/>
      <c r="O10" s="119"/>
      <c r="P10" s="119"/>
      <c r="Q10" s="119"/>
      <c r="R10" s="119"/>
      <c r="S10" s="119"/>
      <c r="T10" s="119"/>
      <c r="U10" s="119"/>
      <c r="V10" s="119"/>
      <c r="W10" s="119"/>
      <c r="X10" s="119"/>
      <c r="Y10" s="119"/>
      <c r="Z10" s="119"/>
      <c r="AA10" s="119"/>
      <c r="AB10" s="60" t="s">
        <v>201</v>
      </c>
      <c r="AC10" s="61"/>
    </row>
    <row r="11" spans="1:31" ht="17.25" customHeight="1">
      <c r="A11" s="62" t="s">
        <v>202</v>
      </c>
      <c r="B11" s="103"/>
      <c r="C11" s="103"/>
      <c r="D11" s="103"/>
      <c r="E11" s="103"/>
      <c r="F11" s="103"/>
      <c r="G11" s="103"/>
      <c r="H11" s="103">
        <f>+AB5+1</f>
        <v>2016</v>
      </c>
      <c r="I11" s="103">
        <f t="shared" ref="I11:AA11" si="0">+H11+1</f>
        <v>2017</v>
      </c>
      <c r="J11" s="103">
        <f t="shared" si="0"/>
        <v>2018</v>
      </c>
      <c r="K11" s="103">
        <f t="shared" si="0"/>
        <v>2019</v>
      </c>
      <c r="L11" s="103">
        <f t="shared" si="0"/>
        <v>2020</v>
      </c>
      <c r="M11" s="103">
        <f t="shared" si="0"/>
        <v>2021</v>
      </c>
      <c r="N11" s="103">
        <f t="shared" si="0"/>
        <v>2022</v>
      </c>
      <c r="O11" s="103">
        <f t="shared" si="0"/>
        <v>2023</v>
      </c>
      <c r="P11" s="103">
        <f t="shared" si="0"/>
        <v>2024</v>
      </c>
      <c r="Q11" s="103">
        <f t="shared" si="0"/>
        <v>2025</v>
      </c>
      <c r="R11" s="103">
        <f t="shared" si="0"/>
        <v>2026</v>
      </c>
      <c r="S11" s="103">
        <f t="shared" si="0"/>
        <v>2027</v>
      </c>
      <c r="T11" s="103">
        <f t="shared" si="0"/>
        <v>2028</v>
      </c>
      <c r="U11" s="103">
        <f t="shared" si="0"/>
        <v>2029</v>
      </c>
      <c r="V11" s="103">
        <f t="shared" si="0"/>
        <v>2030</v>
      </c>
      <c r="W11" s="103">
        <f t="shared" si="0"/>
        <v>2031</v>
      </c>
      <c r="X11" s="103">
        <f t="shared" si="0"/>
        <v>2032</v>
      </c>
      <c r="Y11" s="103">
        <f t="shared" si="0"/>
        <v>2033</v>
      </c>
      <c r="Z11" s="103">
        <f t="shared" si="0"/>
        <v>2034</v>
      </c>
      <c r="AA11" s="103">
        <f t="shared" si="0"/>
        <v>2035</v>
      </c>
      <c r="AB11" s="72" t="s">
        <v>203</v>
      </c>
      <c r="AC11" s="50"/>
    </row>
    <row r="12" spans="1:31" ht="52.5" customHeight="1">
      <c r="A12" s="63" t="s">
        <v>204</v>
      </c>
      <c r="B12" s="64" t="s">
        <v>205</v>
      </c>
      <c r="C12" s="64" t="s">
        <v>206</v>
      </c>
      <c r="D12" s="63" t="s">
        <v>207</v>
      </c>
      <c r="E12" s="63" t="s">
        <v>208</v>
      </c>
      <c r="F12" s="64" t="s">
        <v>209</v>
      </c>
      <c r="G12" s="64" t="s">
        <v>210</v>
      </c>
      <c r="H12" s="63" t="s">
        <v>211</v>
      </c>
      <c r="I12" s="63" t="s">
        <v>212</v>
      </c>
      <c r="J12" s="63" t="s">
        <v>213</v>
      </c>
      <c r="K12" s="63" t="s">
        <v>214</v>
      </c>
      <c r="L12" s="63" t="s">
        <v>215</v>
      </c>
      <c r="M12" s="63" t="s">
        <v>216</v>
      </c>
      <c r="N12" s="63" t="s">
        <v>217</v>
      </c>
      <c r="O12" s="63" t="s">
        <v>218</v>
      </c>
      <c r="P12" s="63" t="s">
        <v>219</v>
      </c>
      <c r="Q12" s="63" t="s">
        <v>220</v>
      </c>
      <c r="R12" s="63" t="s">
        <v>221</v>
      </c>
      <c r="S12" s="63" t="s">
        <v>222</v>
      </c>
      <c r="T12" s="63" t="s">
        <v>223</v>
      </c>
      <c r="U12" s="63" t="s">
        <v>224</v>
      </c>
      <c r="V12" s="63" t="s">
        <v>225</v>
      </c>
      <c r="W12" s="63" t="s">
        <v>226</v>
      </c>
      <c r="X12" s="63" t="s">
        <v>227</v>
      </c>
      <c r="Y12" s="63" t="s">
        <v>228</v>
      </c>
      <c r="Z12" s="63" t="s">
        <v>229</v>
      </c>
      <c r="AA12" s="63" t="s">
        <v>230</v>
      </c>
      <c r="AB12" s="64" t="s">
        <v>231</v>
      </c>
      <c r="AC12" s="50"/>
    </row>
    <row r="13" spans="1:31" ht="40.5" customHeight="1">
      <c r="A13" s="65" t="s">
        <v>232</v>
      </c>
      <c r="B13" s="66"/>
      <c r="C13" s="66"/>
      <c r="D13" s="66"/>
      <c r="E13" s="67"/>
      <c r="F13" s="68"/>
      <c r="G13" s="68"/>
      <c r="H13" s="69"/>
      <c r="I13" s="69"/>
      <c r="J13" s="69"/>
      <c r="K13" s="69"/>
      <c r="L13" s="69"/>
      <c r="M13" s="69"/>
      <c r="N13" s="69"/>
      <c r="O13" s="69"/>
      <c r="P13" s="70"/>
      <c r="Q13" s="69"/>
      <c r="R13" s="69"/>
      <c r="S13" s="69"/>
      <c r="T13" s="69"/>
      <c r="U13" s="69"/>
      <c r="V13" s="69"/>
      <c r="W13" s="69"/>
      <c r="X13" s="69"/>
      <c r="Y13" s="69"/>
      <c r="Z13" s="69"/>
      <c r="AA13" s="69"/>
      <c r="AB13" s="66" t="s">
        <v>233</v>
      </c>
      <c r="AC13" s="50"/>
    </row>
    <row r="14" spans="1:31" ht="18" customHeight="1">
      <c r="A14" s="71" t="s">
        <v>283</v>
      </c>
      <c r="B14" s="72" t="s">
        <v>234</v>
      </c>
      <c r="C14" s="30">
        <v>4</v>
      </c>
      <c r="D14" s="72">
        <f>B14-C14</f>
        <v>1</v>
      </c>
      <c r="E14" s="73">
        <f>N1NumberofTotalSpaces</f>
        <v>0</v>
      </c>
      <c r="F14" s="74">
        <v>12</v>
      </c>
      <c r="G14" s="68" t="s">
        <v>282</v>
      </c>
      <c r="H14" s="31">
        <f>$E$14*$F$14</f>
        <v>0</v>
      </c>
      <c r="I14" s="31"/>
      <c r="J14" s="31"/>
      <c r="K14" s="31"/>
      <c r="L14" s="31"/>
      <c r="M14" s="31">
        <f>$E$14*$F$14</f>
        <v>0</v>
      </c>
      <c r="N14" s="31"/>
      <c r="O14" s="31"/>
      <c r="P14" s="31"/>
      <c r="Q14" s="31"/>
      <c r="R14" s="31">
        <f>$E$14*$F$14</f>
        <v>0</v>
      </c>
      <c r="S14" s="31"/>
      <c r="T14" s="31"/>
      <c r="U14" s="31"/>
      <c r="V14" s="31"/>
      <c r="W14" s="31">
        <f>$E$14*$F$14</f>
        <v>0</v>
      </c>
      <c r="X14" s="31"/>
      <c r="Y14" s="31"/>
      <c r="Z14" s="31"/>
      <c r="AA14" s="31"/>
      <c r="AB14" s="76">
        <f>SUM(H14:AA14)</f>
        <v>0</v>
      </c>
      <c r="AC14" s="50"/>
      <c r="AD14" s="52"/>
    </row>
    <row r="15" spans="1:31" ht="17">
      <c r="A15" s="71" t="s">
        <v>284</v>
      </c>
      <c r="B15" s="72" t="s">
        <v>236</v>
      </c>
      <c r="C15" s="30">
        <v>19</v>
      </c>
      <c r="D15" s="72">
        <f>B15-C15</f>
        <v>1</v>
      </c>
      <c r="E15" s="73">
        <f>N1NumberofTotalSpaces</f>
        <v>0</v>
      </c>
      <c r="F15" s="74">
        <v>560</v>
      </c>
      <c r="G15" s="68" t="s">
        <v>282</v>
      </c>
      <c r="H15" s="31">
        <f>E15*F15</f>
        <v>0</v>
      </c>
      <c r="I15" s="31"/>
      <c r="J15" s="31"/>
      <c r="K15" s="31"/>
      <c r="L15" s="31"/>
      <c r="M15" s="31"/>
      <c r="N15" s="31"/>
      <c r="O15" s="31"/>
      <c r="P15" s="31"/>
      <c r="Q15" s="31"/>
      <c r="R15" s="31"/>
      <c r="S15" s="31"/>
      <c r="T15" s="31"/>
      <c r="U15" s="31"/>
      <c r="V15" s="31"/>
      <c r="W15" s="31"/>
      <c r="X15" s="31"/>
      <c r="Y15" s="31"/>
      <c r="Z15" s="31"/>
      <c r="AA15" s="31"/>
      <c r="AB15" s="76">
        <f>SUM(H15:AA15)</f>
        <v>0</v>
      </c>
      <c r="AC15" s="50"/>
    </row>
    <row r="16" spans="1:31" ht="18" hidden="1" customHeight="1">
      <c r="A16" s="71"/>
      <c r="B16" s="72"/>
      <c r="C16" s="63"/>
      <c r="D16" s="72"/>
      <c r="E16" s="73"/>
      <c r="F16" s="68"/>
      <c r="G16" s="68"/>
      <c r="H16" s="75"/>
      <c r="I16" s="75"/>
      <c r="J16" s="75"/>
      <c r="K16" s="75"/>
      <c r="L16" s="75"/>
      <c r="M16" s="75"/>
      <c r="N16" s="75"/>
      <c r="O16" s="75"/>
      <c r="P16" s="75"/>
      <c r="Q16" s="75"/>
      <c r="R16" s="75"/>
      <c r="S16" s="75"/>
      <c r="T16" s="75"/>
      <c r="U16" s="75"/>
      <c r="V16" s="75"/>
      <c r="W16" s="75"/>
      <c r="X16" s="75"/>
      <c r="Y16" s="75"/>
      <c r="Z16" s="75"/>
      <c r="AA16" s="75"/>
      <c r="AB16" s="76">
        <f>SUM(H16:AA16)</f>
        <v>0</v>
      </c>
      <c r="AC16" s="50"/>
    </row>
    <row r="17" spans="1:30" ht="51" customHeight="1">
      <c r="A17" s="77" t="s">
        <v>237</v>
      </c>
      <c r="B17" s="78"/>
      <c r="C17" s="66"/>
      <c r="D17" s="72"/>
      <c r="E17" s="67"/>
      <c r="F17" s="68"/>
      <c r="G17" s="68"/>
      <c r="H17" s="79"/>
      <c r="I17" s="79"/>
      <c r="J17" s="79"/>
      <c r="K17" s="79"/>
      <c r="L17" s="79"/>
      <c r="M17" s="79"/>
      <c r="N17" s="79"/>
      <c r="O17" s="79"/>
      <c r="P17" s="79"/>
      <c r="Q17" s="79"/>
      <c r="R17" s="79"/>
      <c r="S17" s="79"/>
      <c r="T17" s="79"/>
      <c r="U17" s="79"/>
      <c r="V17" s="79"/>
      <c r="W17" s="79"/>
      <c r="X17" s="79"/>
      <c r="Y17" s="79"/>
      <c r="Z17" s="79"/>
      <c r="AA17" s="79"/>
      <c r="AB17" s="66" t="s">
        <v>233</v>
      </c>
      <c r="AC17" s="50"/>
    </row>
    <row r="18" spans="1:30" ht="18">
      <c r="A18" s="77"/>
      <c r="B18" s="78"/>
      <c r="C18" s="66"/>
      <c r="D18" s="72"/>
      <c r="E18" s="67"/>
      <c r="F18" s="68"/>
      <c r="G18" s="68"/>
      <c r="H18" s="79"/>
      <c r="I18" s="79"/>
      <c r="J18" s="79"/>
      <c r="K18" s="79"/>
      <c r="L18" s="79"/>
      <c r="M18" s="79"/>
      <c r="N18" s="79"/>
      <c r="O18" s="79"/>
      <c r="P18" s="79"/>
      <c r="Q18" s="79"/>
      <c r="R18" s="79"/>
      <c r="S18" s="79"/>
      <c r="T18" s="79"/>
      <c r="U18" s="79"/>
      <c r="V18" s="79"/>
      <c r="W18" s="79"/>
      <c r="X18" s="79"/>
      <c r="Y18" s="79"/>
      <c r="Z18" s="79"/>
      <c r="AA18" s="79"/>
      <c r="AB18" s="76">
        <f>SUM(H18:AA18)</f>
        <v>0</v>
      </c>
      <c r="AC18" s="50"/>
    </row>
    <row r="19" spans="1:30" ht="17">
      <c r="A19" s="71"/>
      <c r="B19" s="72"/>
      <c r="C19" s="63"/>
      <c r="D19" s="72"/>
      <c r="E19" s="73"/>
      <c r="F19" s="68"/>
      <c r="G19" s="68"/>
      <c r="H19" s="75"/>
      <c r="I19" s="75"/>
      <c r="J19" s="75"/>
      <c r="K19" s="75"/>
      <c r="L19" s="75"/>
      <c r="M19" s="75"/>
      <c r="N19" s="75"/>
      <c r="O19" s="75"/>
      <c r="P19" s="75"/>
      <c r="Q19" s="75"/>
      <c r="R19" s="75"/>
      <c r="S19" s="75"/>
      <c r="T19" s="75"/>
      <c r="U19" s="75"/>
      <c r="V19" s="75"/>
      <c r="W19" s="75"/>
      <c r="X19" s="75"/>
      <c r="Y19" s="75"/>
      <c r="Z19" s="75"/>
      <c r="AA19" s="75"/>
      <c r="AB19" s="76">
        <f>SUM(H19:AA19)</f>
        <v>0</v>
      </c>
      <c r="AC19" s="50"/>
    </row>
    <row r="20" spans="1:30" ht="18">
      <c r="A20" s="77" t="s">
        <v>238</v>
      </c>
      <c r="B20" s="72"/>
      <c r="C20" s="63"/>
      <c r="D20" s="72"/>
      <c r="E20" s="73"/>
      <c r="F20" s="74"/>
      <c r="G20" s="74"/>
      <c r="H20" s="75"/>
      <c r="I20" s="75"/>
      <c r="J20" s="75"/>
      <c r="K20" s="75"/>
      <c r="L20" s="75"/>
      <c r="M20" s="75"/>
      <c r="N20" s="75"/>
      <c r="O20" s="75"/>
      <c r="P20" s="75"/>
      <c r="Q20" s="75"/>
      <c r="R20" s="75"/>
      <c r="S20" s="75"/>
      <c r="T20" s="75"/>
      <c r="U20" s="75"/>
      <c r="V20" s="75"/>
      <c r="W20" s="75"/>
      <c r="X20" s="75"/>
      <c r="Y20" s="75"/>
      <c r="Z20" s="75"/>
      <c r="AA20" s="75"/>
      <c r="AB20" s="76">
        <f>SUM(H20:AA20)</f>
        <v>0</v>
      </c>
      <c r="AC20" s="50"/>
    </row>
    <row r="21" spans="1:30" ht="17">
      <c r="A21" s="71" t="s">
        <v>239</v>
      </c>
      <c r="B21" s="72" t="s">
        <v>240</v>
      </c>
      <c r="C21" s="30">
        <v>7</v>
      </c>
      <c r="D21" s="72">
        <f>B21-C21</f>
        <v>1</v>
      </c>
      <c r="E21" s="73">
        <f>N1NoofLivingUnits</f>
        <v>0</v>
      </c>
      <c r="F21" s="80">
        <v>350</v>
      </c>
      <c r="G21" s="68" t="s">
        <v>241</v>
      </c>
      <c r="H21" s="31">
        <f>$E$21*$F$21</f>
        <v>0</v>
      </c>
      <c r="I21" s="31"/>
      <c r="J21" s="31"/>
      <c r="K21" s="31"/>
      <c r="L21" s="31"/>
      <c r="M21" s="31"/>
      <c r="N21" s="31"/>
      <c r="O21" s="31"/>
      <c r="P21" s="31">
        <f>$E$21*$F$21</f>
        <v>0</v>
      </c>
      <c r="Q21" s="31"/>
      <c r="R21" s="31"/>
      <c r="S21" s="31"/>
      <c r="T21" s="31"/>
      <c r="U21" s="31"/>
      <c r="V21" s="31"/>
      <c r="W21" s="31"/>
      <c r="X21" s="31">
        <f>$E$21*$F$21</f>
        <v>0</v>
      </c>
      <c r="Y21" s="31"/>
      <c r="Z21" s="31"/>
      <c r="AA21" s="31"/>
      <c r="AB21" s="76">
        <f>SUM(H21:AA21)</f>
        <v>0</v>
      </c>
      <c r="AC21" s="50"/>
      <c r="AD21" s="52"/>
    </row>
    <row r="22" spans="1:30" ht="17">
      <c r="A22" s="71"/>
      <c r="B22" s="72"/>
      <c r="C22" s="63"/>
      <c r="D22" s="72"/>
      <c r="E22" s="73"/>
      <c r="F22" s="74"/>
      <c r="G22" s="74"/>
      <c r="H22" s="75"/>
      <c r="I22" s="75"/>
      <c r="J22" s="75"/>
      <c r="K22" s="75"/>
      <c r="L22" s="75"/>
      <c r="M22" s="75"/>
      <c r="N22" s="75"/>
      <c r="O22" s="75"/>
      <c r="P22" s="75"/>
      <c r="Q22" s="75"/>
      <c r="R22" s="75"/>
      <c r="S22" s="75"/>
      <c r="T22" s="75"/>
      <c r="U22" s="75"/>
      <c r="V22" s="75"/>
      <c r="W22" s="75"/>
      <c r="X22" s="75"/>
      <c r="Y22" s="75"/>
      <c r="Z22" s="75"/>
      <c r="AA22" s="75"/>
      <c r="AB22" s="76">
        <f>SUM(H22:AA22)</f>
        <v>0</v>
      </c>
      <c r="AC22" s="50"/>
    </row>
    <row r="23" spans="1:30" ht="18">
      <c r="A23" s="77" t="s">
        <v>242</v>
      </c>
      <c r="B23" s="72"/>
      <c r="C23" s="63"/>
      <c r="D23" s="72"/>
      <c r="E23" s="73"/>
      <c r="F23" s="74"/>
      <c r="G23" s="74"/>
      <c r="H23" s="75"/>
      <c r="I23" s="75"/>
      <c r="J23" s="75"/>
      <c r="K23" s="75"/>
      <c r="L23" s="75"/>
      <c r="M23" s="75"/>
      <c r="N23" s="75"/>
      <c r="O23" s="75"/>
      <c r="P23" s="75"/>
      <c r="Q23" s="75"/>
      <c r="R23" s="75"/>
      <c r="S23" s="75"/>
      <c r="T23" s="75"/>
      <c r="U23" s="75"/>
      <c r="V23" s="75"/>
      <c r="W23" s="75"/>
      <c r="X23" s="75"/>
      <c r="Y23" s="75"/>
      <c r="Z23" s="75"/>
      <c r="AA23" s="75"/>
      <c r="AB23" s="66" t="s">
        <v>233</v>
      </c>
      <c r="AC23" s="50"/>
    </row>
    <row r="24" spans="1:30" ht="17">
      <c r="A24" s="71" t="s">
        <v>243</v>
      </c>
      <c r="B24" s="72" t="s">
        <v>244</v>
      </c>
      <c r="C24" s="30">
        <v>15</v>
      </c>
      <c r="D24" s="72">
        <f>B24-C24</f>
        <v>10</v>
      </c>
      <c r="E24" s="32">
        <v>7500</v>
      </c>
      <c r="F24" s="68">
        <v>3</v>
      </c>
      <c r="G24" s="68" t="s">
        <v>235</v>
      </c>
      <c r="H24" s="31"/>
      <c r="I24" s="31"/>
      <c r="J24" s="31"/>
      <c r="K24" s="31"/>
      <c r="L24" s="31"/>
      <c r="M24" s="31"/>
      <c r="N24" s="31"/>
      <c r="O24" s="31"/>
      <c r="P24" s="31"/>
      <c r="Q24" s="31">
        <f>E24*F24</f>
        <v>22500</v>
      </c>
      <c r="R24" s="31"/>
      <c r="S24" s="31"/>
      <c r="T24" s="31"/>
      <c r="U24" s="31"/>
      <c r="V24" s="31"/>
      <c r="W24" s="31"/>
      <c r="X24" s="31"/>
      <c r="Y24" s="31"/>
      <c r="Z24" s="31"/>
      <c r="AA24" s="31"/>
      <c r="AB24" s="76">
        <f>SUM(H24:AA24)</f>
        <v>22500</v>
      </c>
      <c r="AC24" s="50"/>
    </row>
    <row r="25" spans="1:30" ht="17">
      <c r="A25" s="50"/>
      <c r="B25" s="72"/>
      <c r="C25" s="63"/>
      <c r="D25" s="72"/>
      <c r="E25" s="73"/>
      <c r="F25" s="74"/>
      <c r="G25" s="74"/>
      <c r="H25" s="75"/>
      <c r="I25" s="75"/>
      <c r="J25" s="75"/>
      <c r="K25" s="75"/>
      <c r="L25" s="75"/>
      <c r="M25" s="75"/>
      <c r="N25" s="75"/>
      <c r="O25" s="75"/>
      <c r="P25" s="75"/>
      <c r="Q25" s="75"/>
      <c r="R25" s="75"/>
      <c r="S25" s="75"/>
      <c r="T25" s="75"/>
      <c r="U25" s="75"/>
      <c r="V25" s="75"/>
      <c r="W25" s="75"/>
      <c r="X25" s="75"/>
      <c r="Y25" s="75"/>
      <c r="Z25" s="75"/>
      <c r="AA25" s="75"/>
      <c r="AB25" s="76">
        <f>SUM(H25:AA25)</f>
        <v>0</v>
      </c>
      <c r="AC25" s="50"/>
    </row>
    <row r="26" spans="1:30" ht="66.75" customHeight="1">
      <c r="A26" s="77" t="s">
        <v>246</v>
      </c>
      <c r="B26" s="78"/>
      <c r="C26" s="66"/>
      <c r="D26" s="66"/>
      <c r="E26" s="67"/>
      <c r="F26" s="74"/>
      <c r="G26" s="74"/>
      <c r="H26" s="79"/>
      <c r="I26" s="79"/>
      <c r="J26" s="79"/>
      <c r="K26" s="79"/>
      <c r="L26" s="79"/>
      <c r="M26" s="79"/>
      <c r="N26" s="79"/>
      <c r="O26" s="79"/>
      <c r="P26" s="79"/>
      <c r="Q26" s="79"/>
      <c r="R26" s="79"/>
      <c r="S26" s="79"/>
      <c r="T26" s="79"/>
      <c r="U26" s="79"/>
      <c r="V26" s="79"/>
      <c r="W26" s="79"/>
      <c r="X26" s="79"/>
      <c r="Y26" s="79"/>
      <c r="Z26" s="79"/>
      <c r="AA26" s="79"/>
      <c r="AB26" s="66" t="s">
        <v>233</v>
      </c>
      <c r="AC26" s="50"/>
    </row>
    <row r="27" spans="1:30" ht="17">
      <c r="A27" s="71" t="s">
        <v>247</v>
      </c>
      <c r="B27" s="72" t="s">
        <v>248</v>
      </c>
      <c r="C27" s="63" t="s">
        <v>249</v>
      </c>
      <c r="D27" s="63" t="s">
        <v>249</v>
      </c>
      <c r="E27" s="73">
        <f>AB27/F27</f>
        <v>0</v>
      </c>
      <c r="F27" s="74">
        <v>750</v>
      </c>
      <c r="G27" s="74" t="s">
        <v>250</v>
      </c>
      <c r="H27" s="81">
        <f t="shared" ref="H27:Q29" si="1">$AB$7/$B27*$F27</f>
        <v>0</v>
      </c>
      <c r="I27" s="81">
        <f t="shared" si="1"/>
        <v>0</v>
      </c>
      <c r="J27" s="81">
        <f t="shared" si="1"/>
        <v>0</v>
      </c>
      <c r="K27" s="81">
        <f t="shared" si="1"/>
        <v>0</v>
      </c>
      <c r="L27" s="81">
        <f t="shared" si="1"/>
        <v>0</v>
      </c>
      <c r="M27" s="81">
        <f t="shared" si="1"/>
        <v>0</v>
      </c>
      <c r="N27" s="81">
        <f t="shared" si="1"/>
        <v>0</v>
      </c>
      <c r="O27" s="81">
        <f t="shared" si="1"/>
        <v>0</v>
      </c>
      <c r="P27" s="81">
        <f t="shared" si="1"/>
        <v>0</v>
      </c>
      <c r="Q27" s="81">
        <f t="shared" si="1"/>
        <v>0</v>
      </c>
      <c r="R27" s="81">
        <f t="shared" ref="R27:AA29" si="2">$AB$7/$B27*$F27</f>
        <v>0</v>
      </c>
      <c r="S27" s="81">
        <f t="shared" si="2"/>
        <v>0</v>
      </c>
      <c r="T27" s="81">
        <f t="shared" si="2"/>
        <v>0</v>
      </c>
      <c r="U27" s="81">
        <f t="shared" si="2"/>
        <v>0</v>
      </c>
      <c r="V27" s="81">
        <f t="shared" si="2"/>
        <v>0</v>
      </c>
      <c r="W27" s="81">
        <f t="shared" si="2"/>
        <v>0</v>
      </c>
      <c r="X27" s="81">
        <f t="shared" si="2"/>
        <v>0</v>
      </c>
      <c r="Y27" s="81">
        <f t="shared" si="2"/>
        <v>0</v>
      </c>
      <c r="Z27" s="81">
        <f t="shared" si="2"/>
        <v>0</v>
      </c>
      <c r="AA27" s="81">
        <f t="shared" si="2"/>
        <v>0</v>
      </c>
      <c r="AB27" s="76">
        <f>SUM(H27:AA27)</f>
        <v>0</v>
      </c>
      <c r="AC27" s="50"/>
    </row>
    <row r="28" spans="1:30" ht="17">
      <c r="A28" s="71" t="s">
        <v>251</v>
      </c>
      <c r="B28" s="72" t="s">
        <v>244</v>
      </c>
      <c r="C28" s="63" t="s">
        <v>249</v>
      </c>
      <c r="D28" s="63" t="s">
        <v>249</v>
      </c>
      <c r="E28" s="73">
        <f>AB28/F28</f>
        <v>0</v>
      </c>
      <c r="F28" s="74">
        <v>500</v>
      </c>
      <c r="G28" s="74" t="s">
        <v>250</v>
      </c>
      <c r="H28" s="81">
        <f t="shared" si="1"/>
        <v>0</v>
      </c>
      <c r="I28" s="81">
        <f t="shared" si="1"/>
        <v>0</v>
      </c>
      <c r="J28" s="81">
        <f t="shared" si="1"/>
        <v>0</v>
      </c>
      <c r="K28" s="81">
        <f t="shared" si="1"/>
        <v>0</v>
      </c>
      <c r="L28" s="81">
        <f t="shared" si="1"/>
        <v>0</v>
      </c>
      <c r="M28" s="81">
        <f t="shared" si="1"/>
        <v>0</v>
      </c>
      <c r="N28" s="81">
        <f t="shared" si="1"/>
        <v>0</v>
      </c>
      <c r="O28" s="81">
        <f t="shared" si="1"/>
        <v>0</v>
      </c>
      <c r="P28" s="81">
        <f t="shared" si="1"/>
        <v>0</v>
      </c>
      <c r="Q28" s="81">
        <f t="shared" si="1"/>
        <v>0</v>
      </c>
      <c r="R28" s="81">
        <f t="shared" si="2"/>
        <v>0</v>
      </c>
      <c r="S28" s="81">
        <f t="shared" si="2"/>
        <v>0</v>
      </c>
      <c r="T28" s="81">
        <f t="shared" si="2"/>
        <v>0</v>
      </c>
      <c r="U28" s="81">
        <f t="shared" si="2"/>
        <v>0</v>
      </c>
      <c r="V28" s="81">
        <f t="shared" si="2"/>
        <v>0</v>
      </c>
      <c r="W28" s="81">
        <f t="shared" si="2"/>
        <v>0</v>
      </c>
      <c r="X28" s="81">
        <f t="shared" si="2"/>
        <v>0</v>
      </c>
      <c r="Y28" s="81">
        <f t="shared" si="2"/>
        <v>0</v>
      </c>
      <c r="Z28" s="81">
        <f t="shared" si="2"/>
        <v>0</v>
      </c>
      <c r="AA28" s="81">
        <f t="shared" si="2"/>
        <v>0</v>
      </c>
      <c r="AB28" s="76">
        <f>SUM(H28:AA28)</f>
        <v>0</v>
      </c>
      <c r="AC28" s="50"/>
    </row>
    <row r="29" spans="1:30" ht="17">
      <c r="A29" s="71" t="s">
        <v>252</v>
      </c>
      <c r="B29" s="72" t="s">
        <v>245</v>
      </c>
      <c r="C29" s="63" t="s">
        <v>249</v>
      </c>
      <c r="D29" s="63" t="s">
        <v>249</v>
      </c>
      <c r="E29" s="73">
        <f>AB29/F29</f>
        <v>0</v>
      </c>
      <c r="F29" s="74">
        <v>350</v>
      </c>
      <c r="G29" s="74" t="s">
        <v>250</v>
      </c>
      <c r="H29" s="81">
        <f t="shared" si="1"/>
        <v>0</v>
      </c>
      <c r="I29" s="81">
        <f t="shared" si="1"/>
        <v>0</v>
      </c>
      <c r="J29" s="81">
        <f t="shared" si="1"/>
        <v>0</v>
      </c>
      <c r="K29" s="81">
        <f t="shared" si="1"/>
        <v>0</v>
      </c>
      <c r="L29" s="81">
        <f t="shared" si="1"/>
        <v>0</v>
      </c>
      <c r="M29" s="81">
        <f t="shared" si="1"/>
        <v>0</v>
      </c>
      <c r="N29" s="81">
        <f t="shared" si="1"/>
        <v>0</v>
      </c>
      <c r="O29" s="81">
        <f t="shared" si="1"/>
        <v>0</v>
      </c>
      <c r="P29" s="81">
        <f t="shared" si="1"/>
        <v>0</v>
      </c>
      <c r="Q29" s="81">
        <f t="shared" si="1"/>
        <v>0</v>
      </c>
      <c r="R29" s="81">
        <f t="shared" si="2"/>
        <v>0</v>
      </c>
      <c r="S29" s="81">
        <f t="shared" si="2"/>
        <v>0</v>
      </c>
      <c r="T29" s="81">
        <f t="shared" si="2"/>
        <v>0</v>
      </c>
      <c r="U29" s="81">
        <f t="shared" si="2"/>
        <v>0</v>
      </c>
      <c r="V29" s="81">
        <f t="shared" si="2"/>
        <v>0</v>
      </c>
      <c r="W29" s="81">
        <f t="shared" si="2"/>
        <v>0</v>
      </c>
      <c r="X29" s="81">
        <f t="shared" si="2"/>
        <v>0</v>
      </c>
      <c r="Y29" s="81">
        <f t="shared" si="2"/>
        <v>0</v>
      </c>
      <c r="Z29" s="81">
        <f t="shared" si="2"/>
        <v>0</v>
      </c>
      <c r="AA29" s="81">
        <f t="shared" si="2"/>
        <v>0</v>
      </c>
      <c r="AB29" s="76">
        <f>SUM(H29:AA29)</f>
        <v>0</v>
      </c>
      <c r="AC29" s="50"/>
    </row>
    <row r="30" spans="1:30" ht="17">
      <c r="A30" s="82"/>
      <c r="B30" s="72"/>
      <c r="C30" s="63"/>
      <c r="D30" s="63"/>
      <c r="E30" s="73"/>
      <c r="F30" s="74"/>
      <c r="G30" s="74"/>
      <c r="H30" s="79"/>
      <c r="I30" s="79"/>
      <c r="J30" s="79"/>
      <c r="K30" s="79"/>
      <c r="L30" s="79"/>
      <c r="M30" s="79"/>
      <c r="N30" s="79"/>
      <c r="O30" s="79"/>
      <c r="P30" s="79"/>
      <c r="Q30" s="79"/>
      <c r="R30" s="79"/>
      <c r="S30" s="79"/>
      <c r="T30" s="79"/>
      <c r="U30" s="79"/>
      <c r="V30" s="79"/>
      <c r="W30" s="79"/>
      <c r="X30" s="79"/>
      <c r="Y30" s="79"/>
      <c r="Z30" s="79"/>
      <c r="AA30" s="79"/>
      <c r="AB30" s="76"/>
      <c r="AC30" s="50"/>
    </row>
    <row r="31" spans="1:30" ht="18">
      <c r="A31" s="65" t="s">
        <v>253</v>
      </c>
      <c r="B31" s="72"/>
      <c r="C31" s="63"/>
      <c r="D31" s="63"/>
      <c r="E31" s="73"/>
      <c r="F31" s="74"/>
      <c r="G31" s="74"/>
      <c r="H31" s="79"/>
      <c r="I31" s="79"/>
      <c r="J31" s="79"/>
      <c r="K31" s="79"/>
      <c r="L31" s="79"/>
      <c r="M31" s="79"/>
      <c r="N31" s="79"/>
      <c r="O31" s="79"/>
      <c r="P31" s="79"/>
      <c r="Q31" s="79"/>
      <c r="R31" s="79"/>
      <c r="S31" s="79"/>
      <c r="T31" s="79"/>
      <c r="U31" s="79"/>
      <c r="V31" s="79"/>
      <c r="W31" s="79"/>
      <c r="X31" s="79"/>
      <c r="Y31" s="79"/>
      <c r="Z31" s="79"/>
      <c r="AA31" s="79"/>
      <c r="AB31" s="66"/>
      <c r="AC31" s="50"/>
    </row>
    <row r="32" spans="1:30" ht="17">
      <c r="A32" s="71"/>
      <c r="B32" s="72"/>
      <c r="C32" s="63"/>
      <c r="D32" s="63"/>
      <c r="E32" s="73"/>
      <c r="F32" s="74"/>
      <c r="G32" s="74"/>
      <c r="H32" s="75"/>
      <c r="I32" s="75"/>
      <c r="J32" s="75"/>
      <c r="K32" s="75"/>
      <c r="L32" s="75"/>
      <c r="M32" s="75"/>
      <c r="N32" s="75"/>
      <c r="O32" s="75"/>
      <c r="P32" s="75"/>
      <c r="Q32" s="75"/>
      <c r="R32" s="75"/>
      <c r="S32" s="75"/>
      <c r="T32" s="75"/>
      <c r="U32" s="75"/>
      <c r="V32" s="75"/>
      <c r="W32" s="75"/>
      <c r="X32" s="75"/>
      <c r="Y32" s="75"/>
      <c r="Z32" s="75"/>
      <c r="AA32" s="75"/>
      <c r="AB32" s="76"/>
      <c r="AC32" s="50"/>
    </row>
    <row r="33" spans="1:36" ht="18">
      <c r="A33" s="65"/>
      <c r="B33" s="72"/>
      <c r="C33" s="63"/>
      <c r="D33" s="63"/>
      <c r="E33" s="73"/>
      <c r="F33" s="74"/>
      <c r="G33" s="74"/>
      <c r="H33" s="79"/>
      <c r="I33" s="79"/>
      <c r="J33" s="79"/>
      <c r="K33" s="79"/>
      <c r="L33" s="79"/>
      <c r="M33" s="79"/>
      <c r="N33" s="79"/>
      <c r="O33" s="79"/>
      <c r="P33" s="79"/>
      <c r="Q33" s="79"/>
      <c r="R33" s="79"/>
      <c r="S33" s="79"/>
      <c r="T33" s="79"/>
      <c r="U33" s="79"/>
      <c r="V33" s="79"/>
      <c r="W33" s="79"/>
      <c r="X33" s="79"/>
      <c r="Y33" s="79"/>
      <c r="Z33" s="79"/>
      <c r="AA33" s="79"/>
      <c r="AB33" s="76"/>
      <c r="AC33" s="50"/>
    </row>
    <row r="34" spans="1:36" ht="18">
      <c r="A34" s="65" t="s">
        <v>254</v>
      </c>
      <c r="B34" s="72"/>
      <c r="C34" s="63"/>
      <c r="D34" s="63"/>
      <c r="E34" s="73"/>
      <c r="F34" s="74"/>
      <c r="G34" s="74"/>
      <c r="H34" s="79"/>
      <c r="I34" s="79"/>
      <c r="J34" s="79"/>
      <c r="K34" s="79"/>
      <c r="L34" s="79"/>
      <c r="M34" s="79"/>
      <c r="N34" s="79"/>
      <c r="O34" s="79"/>
      <c r="P34" s="79"/>
      <c r="Q34" s="79"/>
      <c r="R34" s="79"/>
      <c r="S34" s="79"/>
      <c r="T34" s="79"/>
      <c r="U34" s="79"/>
      <c r="V34" s="79"/>
      <c r="W34" s="79"/>
      <c r="X34" s="79"/>
      <c r="Y34" s="79"/>
      <c r="Z34" s="79"/>
      <c r="AA34" s="79"/>
      <c r="AB34" s="66"/>
      <c r="AC34" s="50"/>
    </row>
    <row r="35" spans="1:36" ht="17">
      <c r="A35" s="82"/>
      <c r="B35" s="72"/>
      <c r="C35" s="63"/>
      <c r="D35" s="63"/>
      <c r="E35" s="73"/>
      <c r="F35" s="74"/>
      <c r="G35" s="74"/>
      <c r="H35" s="75"/>
      <c r="I35" s="75"/>
      <c r="J35" s="75"/>
      <c r="K35" s="75"/>
      <c r="L35" s="75"/>
      <c r="M35" s="75"/>
      <c r="N35" s="75"/>
      <c r="O35" s="75"/>
      <c r="P35" s="75"/>
      <c r="Q35" s="75"/>
      <c r="R35" s="75"/>
      <c r="S35" s="75"/>
      <c r="T35" s="75"/>
      <c r="U35" s="75"/>
      <c r="V35" s="75"/>
      <c r="W35" s="75"/>
      <c r="X35" s="75"/>
      <c r="Y35" s="75"/>
      <c r="Z35" s="75"/>
      <c r="AA35" s="75"/>
      <c r="AB35" s="76"/>
      <c r="AC35" s="50"/>
    </row>
    <row r="36" spans="1:36" ht="40.5" customHeight="1">
      <c r="A36" s="65" t="s">
        <v>255</v>
      </c>
      <c r="B36" s="78"/>
      <c r="C36" s="66"/>
      <c r="D36" s="66"/>
      <c r="E36" s="67"/>
      <c r="F36" s="74"/>
      <c r="G36" s="74"/>
      <c r="H36" s="79"/>
      <c r="I36" s="79"/>
      <c r="J36" s="79"/>
      <c r="K36" s="79"/>
      <c r="L36" s="79"/>
      <c r="M36" s="79"/>
      <c r="N36" s="79"/>
      <c r="O36" s="79"/>
      <c r="P36" s="79"/>
      <c r="Q36" s="79"/>
      <c r="R36" s="79"/>
      <c r="S36" s="79"/>
      <c r="T36" s="79"/>
      <c r="U36" s="79"/>
      <c r="V36" s="79"/>
      <c r="W36" s="79"/>
      <c r="X36" s="79"/>
      <c r="Y36" s="79"/>
      <c r="Z36" s="79"/>
      <c r="AA36" s="79"/>
      <c r="AB36" s="66" t="s">
        <v>233</v>
      </c>
      <c r="AC36" s="50"/>
    </row>
    <row r="37" spans="1:36" ht="17">
      <c r="A37" s="71" t="s">
        <v>256</v>
      </c>
      <c r="B37" s="72" t="s">
        <v>234</v>
      </c>
      <c r="C37" s="63" t="s">
        <v>249</v>
      </c>
      <c r="D37" s="63" t="s">
        <v>249</v>
      </c>
      <c r="E37" s="73">
        <f>AB37/F37</f>
        <v>0</v>
      </c>
      <c r="F37" s="74">
        <v>800</v>
      </c>
      <c r="G37" s="68" t="s">
        <v>241</v>
      </c>
      <c r="H37" s="81">
        <f t="shared" ref="H37:I41" si="3">$AB$7/$B37*$F37</f>
        <v>0</v>
      </c>
      <c r="I37" s="81">
        <f t="shared" si="3"/>
        <v>0</v>
      </c>
      <c r="J37" s="74">
        <f t="shared" ref="J37:AA37" si="4">$AB7/$B37*$F37</f>
        <v>0</v>
      </c>
      <c r="K37" s="74">
        <f t="shared" si="4"/>
        <v>0</v>
      </c>
      <c r="L37" s="74">
        <f t="shared" si="4"/>
        <v>0</v>
      </c>
      <c r="M37" s="74">
        <f t="shared" si="4"/>
        <v>0</v>
      </c>
      <c r="N37" s="74">
        <f t="shared" si="4"/>
        <v>0</v>
      </c>
      <c r="O37" s="74">
        <f t="shared" si="4"/>
        <v>0</v>
      </c>
      <c r="P37" s="74">
        <f t="shared" si="4"/>
        <v>0</v>
      </c>
      <c r="Q37" s="74">
        <f t="shared" si="4"/>
        <v>0</v>
      </c>
      <c r="R37" s="74">
        <f t="shared" si="4"/>
        <v>0</v>
      </c>
      <c r="S37" s="74">
        <f t="shared" si="4"/>
        <v>0</v>
      </c>
      <c r="T37" s="74">
        <f t="shared" si="4"/>
        <v>0</v>
      </c>
      <c r="U37" s="74">
        <f t="shared" si="4"/>
        <v>0</v>
      </c>
      <c r="V37" s="74">
        <f t="shared" si="4"/>
        <v>0</v>
      </c>
      <c r="W37" s="74">
        <f t="shared" si="4"/>
        <v>0</v>
      </c>
      <c r="X37" s="74">
        <f t="shared" si="4"/>
        <v>0</v>
      </c>
      <c r="Y37" s="74">
        <f t="shared" si="4"/>
        <v>0</v>
      </c>
      <c r="Z37" s="74">
        <f t="shared" si="4"/>
        <v>0</v>
      </c>
      <c r="AA37" s="74">
        <f t="shared" si="4"/>
        <v>0</v>
      </c>
      <c r="AB37" s="76">
        <f t="shared" ref="AB37:AB42" si="5">SUM(H37:AA37)</f>
        <v>0</v>
      </c>
      <c r="AC37" s="50"/>
      <c r="AD37" s="52"/>
    </row>
    <row r="38" spans="1:36" ht="17">
      <c r="A38" s="71" t="s">
        <v>257</v>
      </c>
      <c r="B38" s="72" t="s">
        <v>245</v>
      </c>
      <c r="C38" s="63" t="s">
        <v>249</v>
      </c>
      <c r="D38" s="63" t="s">
        <v>249</v>
      </c>
      <c r="E38" s="73">
        <f>AB38/F38</f>
        <v>0</v>
      </c>
      <c r="F38" s="74">
        <v>150</v>
      </c>
      <c r="G38" s="68" t="s">
        <v>241</v>
      </c>
      <c r="H38" s="81">
        <f t="shared" si="3"/>
        <v>0</v>
      </c>
      <c r="I38" s="81">
        <f t="shared" si="3"/>
        <v>0</v>
      </c>
      <c r="J38" s="74">
        <f t="shared" ref="J38:AA38" si="6">$AB7/$B38*$F38</f>
        <v>0</v>
      </c>
      <c r="K38" s="74">
        <f t="shared" si="6"/>
        <v>0</v>
      </c>
      <c r="L38" s="74">
        <f t="shared" si="6"/>
        <v>0</v>
      </c>
      <c r="M38" s="74">
        <f t="shared" si="6"/>
        <v>0</v>
      </c>
      <c r="N38" s="74">
        <f t="shared" si="6"/>
        <v>0</v>
      </c>
      <c r="O38" s="74">
        <f t="shared" si="6"/>
        <v>0</v>
      </c>
      <c r="P38" s="74">
        <f t="shared" si="6"/>
        <v>0</v>
      </c>
      <c r="Q38" s="74">
        <f t="shared" si="6"/>
        <v>0</v>
      </c>
      <c r="R38" s="74">
        <f t="shared" si="6"/>
        <v>0</v>
      </c>
      <c r="S38" s="74">
        <f t="shared" si="6"/>
        <v>0</v>
      </c>
      <c r="T38" s="74">
        <f t="shared" si="6"/>
        <v>0</v>
      </c>
      <c r="U38" s="74">
        <f t="shared" si="6"/>
        <v>0</v>
      </c>
      <c r="V38" s="74">
        <f t="shared" si="6"/>
        <v>0</v>
      </c>
      <c r="W38" s="74">
        <f t="shared" si="6"/>
        <v>0</v>
      </c>
      <c r="X38" s="74">
        <f t="shared" si="6"/>
        <v>0</v>
      </c>
      <c r="Y38" s="74">
        <f t="shared" si="6"/>
        <v>0</v>
      </c>
      <c r="Z38" s="74">
        <f t="shared" si="6"/>
        <v>0</v>
      </c>
      <c r="AA38" s="74">
        <f t="shared" si="6"/>
        <v>0</v>
      </c>
      <c r="AB38" s="76">
        <f t="shared" si="5"/>
        <v>0</v>
      </c>
      <c r="AC38" s="50"/>
    </row>
    <row r="39" spans="1:36" ht="17">
      <c r="A39" s="71" t="s">
        <v>258</v>
      </c>
      <c r="B39" s="72" t="s">
        <v>244</v>
      </c>
      <c r="C39" s="63" t="s">
        <v>249</v>
      </c>
      <c r="D39" s="63" t="s">
        <v>249</v>
      </c>
      <c r="E39" s="73">
        <f>AB39/F39</f>
        <v>0</v>
      </c>
      <c r="F39" s="74">
        <v>350</v>
      </c>
      <c r="G39" s="74" t="s">
        <v>259</v>
      </c>
      <c r="H39" s="81">
        <f t="shared" si="3"/>
        <v>0</v>
      </c>
      <c r="I39" s="81">
        <f t="shared" si="3"/>
        <v>0</v>
      </c>
      <c r="J39" s="74">
        <f t="shared" ref="J39:AA39" si="7">$AB7/$B39*$F39</f>
        <v>0</v>
      </c>
      <c r="K39" s="74">
        <f t="shared" si="7"/>
        <v>0</v>
      </c>
      <c r="L39" s="74">
        <f t="shared" si="7"/>
        <v>0</v>
      </c>
      <c r="M39" s="74">
        <f t="shared" si="7"/>
        <v>0</v>
      </c>
      <c r="N39" s="74">
        <f t="shared" si="7"/>
        <v>0</v>
      </c>
      <c r="O39" s="74">
        <f t="shared" si="7"/>
        <v>0</v>
      </c>
      <c r="P39" s="74">
        <f t="shared" si="7"/>
        <v>0</v>
      </c>
      <c r="Q39" s="74">
        <f t="shared" si="7"/>
        <v>0</v>
      </c>
      <c r="R39" s="74">
        <f t="shared" si="7"/>
        <v>0</v>
      </c>
      <c r="S39" s="74">
        <f t="shared" si="7"/>
        <v>0</v>
      </c>
      <c r="T39" s="74">
        <f t="shared" si="7"/>
        <v>0</v>
      </c>
      <c r="U39" s="74">
        <f t="shared" si="7"/>
        <v>0</v>
      </c>
      <c r="V39" s="74">
        <f t="shared" si="7"/>
        <v>0</v>
      </c>
      <c r="W39" s="74">
        <f t="shared" si="7"/>
        <v>0</v>
      </c>
      <c r="X39" s="74">
        <f t="shared" si="7"/>
        <v>0</v>
      </c>
      <c r="Y39" s="74">
        <f t="shared" si="7"/>
        <v>0</v>
      </c>
      <c r="Z39" s="74">
        <f t="shared" si="7"/>
        <v>0</v>
      </c>
      <c r="AA39" s="74">
        <f t="shared" si="7"/>
        <v>0</v>
      </c>
      <c r="AB39" s="76">
        <f t="shared" si="5"/>
        <v>0</v>
      </c>
      <c r="AC39" s="50"/>
    </row>
    <row r="40" spans="1:36" ht="17">
      <c r="A40" s="71" t="s">
        <v>260</v>
      </c>
      <c r="B40" s="72" t="s">
        <v>248</v>
      </c>
      <c r="C40" s="63" t="s">
        <v>249</v>
      </c>
      <c r="D40" s="63" t="s">
        <v>249</v>
      </c>
      <c r="E40" s="73">
        <f>AB40/F40</f>
        <v>0</v>
      </c>
      <c r="F40" s="74">
        <v>450</v>
      </c>
      <c r="G40" s="74" t="s">
        <v>259</v>
      </c>
      <c r="H40" s="81">
        <f t="shared" si="3"/>
        <v>0</v>
      </c>
      <c r="I40" s="81">
        <f t="shared" si="3"/>
        <v>0</v>
      </c>
      <c r="J40" s="81">
        <f t="shared" ref="J40:S41" si="8">$AB$7/$B40*$F40</f>
        <v>0</v>
      </c>
      <c r="K40" s="81">
        <f t="shared" si="8"/>
        <v>0</v>
      </c>
      <c r="L40" s="81">
        <f t="shared" si="8"/>
        <v>0</v>
      </c>
      <c r="M40" s="81">
        <f t="shared" si="8"/>
        <v>0</v>
      </c>
      <c r="N40" s="81">
        <f t="shared" si="8"/>
        <v>0</v>
      </c>
      <c r="O40" s="81">
        <f t="shared" si="8"/>
        <v>0</v>
      </c>
      <c r="P40" s="81">
        <f t="shared" si="8"/>
        <v>0</v>
      </c>
      <c r="Q40" s="81">
        <f t="shared" si="8"/>
        <v>0</v>
      </c>
      <c r="R40" s="81">
        <f t="shared" si="8"/>
        <v>0</v>
      </c>
      <c r="S40" s="81">
        <f t="shared" si="8"/>
        <v>0</v>
      </c>
      <c r="T40" s="81">
        <f t="shared" ref="T40:AA41" si="9">$AB$7/$B40*$F40</f>
        <v>0</v>
      </c>
      <c r="U40" s="81">
        <f t="shared" si="9"/>
        <v>0</v>
      </c>
      <c r="V40" s="81">
        <f t="shared" si="9"/>
        <v>0</v>
      </c>
      <c r="W40" s="81">
        <f t="shared" si="9"/>
        <v>0</v>
      </c>
      <c r="X40" s="81">
        <f t="shared" si="9"/>
        <v>0</v>
      </c>
      <c r="Y40" s="81">
        <f t="shared" si="9"/>
        <v>0</v>
      </c>
      <c r="Z40" s="81">
        <f t="shared" si="9"/>
        <v>0</v>
      </c>
      <c r="AA40" s="81">
        <f t="shared" si="9"/>
        <v>0</v>
      </c>
      <c r="AB40" s="76">
        <f t="shared" si="5"/>
        <v>0</v>
      </c>
      <c r="AC40" s="50"/>
    </row>
    <row r="41" spans="1:36" ht="17">
      <c r="A41" s="71" t="s">
        <v>261</v>
      </c>
      <c r="B41" s="72" t="s">
        <v>245</v>
      </c>
      <c r="C41" s="63" t="s">
        <v>249</v>
      </c>
      <c r="D41" s="63" t="s">
        <v>249</v>
      </c>
      <c r="E41" s="73">
        <f>AB41/F41</f>
        <v>0</v>
      </c>
      <c r="F41" s="74">
        <v>250</v>
      </c>
      <c r="G41" s="74" t="s">
        <v>259</v>
      </c>
      <c r="H41" s="81">
        <f t="shared" si="3"/>
        <v>0</v>
      </c>
      <c r="I41" s="81">
        <f t="shared" si="3"/>
        <v>0</v>
      </c>
      <c r="J41" s="81">
        <f t="shared" si="8"/>
        <v>0</v>
      </c>
      <c r="K41" s="81">
        <f t="shared" si="8"/>
        <v>0</v>
      </c>
      <c r="L41" s="81">
        <f t="shared" si="8"/>
        <v>0</v>
      </c>
      <c r="M41" s="81">
        <f t="shared" si="8"/>
        <v>0</v>
      </c>
      <c r="N41" s="81">
        <f t="shared" si="8"/>
        <v>0</v>
      </c>
      <c r="O41" s="81">
        <f t="shared" si="8"/>
        <v>0</v>
      </c>
      <c r="P41" s="81">
        <f t="shared" si="8"/>
        <v>0</v>
      </c>
      <c r="Q41" s="81">
        <f t="shared" si="8"/>
        <v>0</v>
      </c>
      <c r="R41" s="81">
        <f t="shared" si="8"/>
        <v>0</v>
      </c>
      <c r="S41" s="81">
        <f t="shared" si="8"/>
        <v>0</v>
      </c>
      <c r="T41" s="81">
        <f t="shared" si="9"/>
        <v>0</v>
      </c>
      <c r="U41" s="81">
        <f t="shared" si="9"/>
        <v>0</v>
      </c>
      <c r="V41" s="81">
        <f t="shared" si="9"/>
        <v>0</v>
      </c>
      <c r="W41" s="81">
        <f t="shared" si="9"/>
        <v>0</v>
      </c>
      <c r="X41" s="81">
        <f t="shared" si="9"/>
        <v>0</v>
      </c>
      <c r="Y41" s="81">
        <f t="shared" si="9"/>
        <v>0</v>
      </c>
      <c r="Z41" s="81">
        <f t="shared" si="9"/>
        <v>0</v>
      </c>
      <c r="AA41" s="81">
        <f t="shared" si="9"/>
        <v>0</v>
      </c>
      <c r="AB41" s="76">
        <f t="shared" si="5"/>
        <v>0</v>
      </c>
      <c r="AC41" s="50"/>
      <c r="AD41" s="52"/>
    </row>
    <row r="42" spans="1:36" ht="17">
      <c r="A42" s="71"/>
      <c r="B42" s="72"/>
      <c r="C42" s="63"/>
      <c r="D42" s="63"/>
      <c r="E42" s="73"/>
      <c r="F42" s="68"/>
      <c r="G42" s="68"/>
      <c r="H42" s="75"/>
      <c r="I42" s="75"/>
      <c r="J42" s="75"/>
      <c r="K42" s="75"/>
      <c r="L42" s="75"/>
      <c r="M42" s="75"/>
      <c r="N42" s="75"/>
      <c r="O42" s="75"/>
      <c r="P42" s="75"/>
      <c r="Q42" s="75"/>
      <c r="R42" s="75"/>
      <c r="S42" s="75"/>
      <c r="T42" s="75"/>
      <c r="U42" s="75"/>
      <c r="V42" s="75"/>
      <c r="W42" s="75"/>
      <c r="X42" s="75"/>
      <c r="Y42" s="75"/>
      <c r="Z42" s="75"/>
      <c r="AA42" s="75"/>
      <c r="AB42" s="76">
        <f t="shared" si="5"/>
        <v>0</v>
      </c>
      <c r="AC42" s="50"/>
    </row>
    <row r="43" spans="1:36" ht="35" customHeight="1">
      <c r="A43" s="82"/>
      <c r="B43" s="83"/>
      <c r="C43" s="83"/>
      <c r="D43" s="83"/>
      <c r="E43" s="82"/>
      <c r="F43" s="82"/>
      <c r="G43" s="84" t="s">
        <v>262</v>
      </c>
      <c r="H43" s="76">
        <f t="shared" ref="H43:AA43" si="10">SUM(H13:H42)</f>
        <v>0</v>
      </c>
      <c r="I43" s="76">
        <f t="shared" si="10"/>
        <v>0</v>
      </c>
      <c r="J43" s="76">
        <f t="shared" si="10"/>
        <v>0</v>
      </c>
      <c r="K43" s="76">
        <f t="shared" si="10"/>
        <v>0</v>
      </c>
      <c r="L43" s="76">
        <f t="shared" si="10"/>
        <v>0</v>
      </c>
      <c r="M43" s="76">
        <f t="shared" si="10"/>
        <v>0</v>
      </c>
      <c r="N43" s="76">
        <f t="shared" si="10"/>
        <v>0</v>
      </c>
      <c r="O43" s="76">
        <f t="shared" si="10"/>
        <v>0</v>
      </c>
      <c r="P43" s="76">
        <f t="shared" si="10"/>
        <v>0</v>
      </c>
      <c r="Q43" s="76">
        <f t="shared" si="10"/>
        <v>22500</v>
      </c>
      <c r="R43" s="76">
        <f t="shared" si="10"/>
        <v>0</v>
      </c>
      <c r="S43" s="76">
        <f t="shared" si="10"/>
        <v>0</v>
      </c>
      <c r="T43" s="76">
        <f t="shared" si="10"/>
        <v>0</v>
      </c>
      <c r="U43" s="76">
        <f t="shared" si="10"/>
        <v>0</v>
      </c>
      <c r="V43" s="76">
        <f t="shared" si="10"/>
        <v>0</v>
      </c>
      <c r="W43" s="76">
        <f t="shared" si="10"/>
        <v>0</v>
      </c>
      <c r="X43" s="76">
        <f t="shared" si="10"/>
        <v>0</v>
      </c>
      <c r="Y43" s="76">
        <f t="shared" si="10"/>
        <v>0</v>
      </c>
      <c r="Z43" s="76">
        <f t="shared" si="10"/>
        <v>0</v>
      </c>
      <c r="AA43" s="76">
        <f t="shared" si="10"/>
        <v>0</v>
      </c>
      <c r="AB43" s="76">
        <f>SUM(AB14:AB42)</f>
        <v>22500</v>
      </c>
      <c r="AD43" s="439"/>
      <c r="AE43" s="440"/>
      <c r="AF43" s="440"/>
      <c r="AG43" s="440"/>
      <c r="AH43" s="440"/>
      <c r="AI43" s="440"/>
      <c r="AJ43" s="440"/>
    </row>
    <row r="44" spans="1:36" ht="35" customHeight="1">
      <c r="A44" s="82"/>
      <c r="B44" s="83"/>
      <c r="C44" s="83"/>
      <c r="D44" s="83"/>
      <c r="E44" s="82"/>
      <c r="F44" s="82"/>
      <c r="G44" s="84" t="s">
        <v>263</v>
      </c>
      <c r="H44" s="85">
        <v>1</v>
      </c>
      <c r="I44" s="85">
        <f t="shared" ref="I44:AA44" si="11">H44*1.025</f>
        <v>1.0249999999999999</v>
      </c>
      <c r="J44" s="85">
        <f t="shared" si="11"/>
        <v>1.0506249999999999</v>
      </c>
      <c r="K44" s="85">
        <f t="shared" si="11"/>
        <v>1.0768906249999999</v>
      </c>
      <c r="L44" s="85">
        <f t="shared" si="11"/>
        <v>1.1038128906249998</v>
      </c>
      <c r="M44" s="85">
        <f t="shared" si="11"/>
        <v>1.1314082128906247</v>
      </c>
      <c r="N44" s="85">
        <f t="shared" si="11"/>
        <v>1.1596934182128902</v>
      </c>
      <c r="O44" s="85">
        <f t="shared" si="11"/>
        <v>1.1886857536682123</v>
      </c>
      <c r="P44" s="85">
        <f t="shared" si="11"/>
        <v>1.2184028975099175</v>
      </c>
      <c r="Q44" s="85">
        <f t="shared" si="11"/>
        <v>1.2488629699476652</v>
      </c>
      <c r="R44" s="85">
        <f t="shared" si="11"/>
        <v>1.2800845441963566</v>
      </c>
      <c r="S44" s="85">
        <f t="shared" si="11"/>
        <v>1.3120866578012655</v>
      </c>
      <c r="T44" s="85">
        <f t="shared" si="11"/>
        <v>1.3448888242462971</v>
      </c>
      <c r="U44" s="85">
        <f t="shared" si="11"/>
        <v>1.3785110448524545</v>
      </c>
      <c r="V44" s="85">
        <f>U44*1.025</f>
        <v>1.4129738209737657</v>
      </c>
      <c r="W44" s="85">
        <f>V44*1.025</f>
        <v>1.4482981664981096</v>
      </c>
      <c r="X44" s="85">
        <f>W44*1.025</f>
        <v>1.4845056206605622</v>
      </c>
      <c r="Y44" s="85">
        <f t="shared" si="11"/>
        <v>1.5216182611770761</v>
      </c>
      <c r="Z44" s="85">
        <f t="shared" si="11"/>
        <v>1.5596587177065029</v>
      </c>
      <c r="AA44" s="85">
        <f t="shared" si="11"/>
        <v>1.5986501856491653</v>
      </c>
      <c r="AB44" s="86" t="s">
        <v>233</v>
      </c>
    </row>
    <row r="45" spans="1:36" ht="35" customHeight="1">
      <c r="A45" s="82"/>
      <c r="B45" s="83"/>
      <c r="C45" s="83"/>
      <c r="D45" s="83"/>
      <c r="E45" s="82"/>
      <c r="F45" s="82"/>
      <c r="G45" s="84" t="s">
        <v>264</v>
      </c>
      <c r="H45" s="76">
        <f t="shared" ref="H45:AA45" si="12">H43*H44</f>
        <v>0</v>
      </c>
      <c r="I45" s="76">
        <f t="shared" si="12"/>
        <v>0</v>
      </c>
      <c r="J45" s="76">
        <f t="shared" si="12"/>
        <v>0</v>
      </c>
      <c r="K45" s="76">
        <f t="shared" si="12"/>
        <v>0</v>
      </c>
      <c r="L45" s="76">
        <f t="shared" si="12"/>
        <v>0</v>
      </c>
      <c r="M45" s="76">
        <f t="shared" si="12"/>
        <v>0</v>
      </c>
      <c r="N45" s="76">
        <f t="shared" si="12"/>
        <v>0</v>
      </c>
      <c r="O45" s="76">
        <f t="shared" si="12"/>
        <v>0</v>
      </c>
      <c r="P45" s="76">
        <f t="shared" si="12"/>
        <v>0</v>
      </c>
      <c r="Q45" s="76">
        <f t="shared" si="12"/>
        <v>28099.416823822467</v>
      </c>
      <c r="R45" s="76">
        <f t="shared" si="12"/>
        <v>0</v>
      </c>
      <c r="S45" s="76">
        <f t="shared" si="12"/>
        <v>0</v>
      </c>
      <c r="T45" s="76">
        <f t="shared" si="12"/>
        <v>0</v>
      </c>
      <c r="U45" s="76">
        <f t="shared" si="12"/>
        <v>0</v>
      </c>
      <c r="V45" s="76">
        <f t="shared" si="12"/>
        <v>0</v>
      </c>
      <c r="W45" s="76">
        <f t="shared" si="12"/>
        <v>0</v>
      </c>
      <c r="X45" s="76">
        <f t="shared" si="12"/>
        <v>0</v>
      </c>
      <c r="Y45" s="76">
        <f t="shared" si="12"/>
        <v>0</v>
      </c>
      <c r="Z45" s="76">
        <f t="shared" si="12"/>
        <v>0</v>
      </c>
      <c r="AA45" s="76">
        <f t="shared" si="12"/>
        <v>0</v>
      </c>
      <c r="AB45" s="76">
        <f>SUM(H45:AA45)</f>
        <v>28099.416823822467</v>
      </c>
    </row>
    <row r="46" spans="1:36" ht="35" customHeight="1">
      <c r="A46" s="69"/>
      <c r="B46" s="83"/>
      <c r="C46" s="83"/>
      <c r="D46" s="83"/>
      <c r="E46" s="82"/>
      <c r="F46" s="82"/>
      <c r="G46" s="84" t="s">
        <v>265</v>
      </c>
      <c r="H46" s="76">
        <f>H45</f>
        <v>0</v>
      </c>
      <c r="I46" s="76">
        <f t="shared" ref="I46:AA46" si="13">H46+I45</f>
        <v>0</v>
      </c>
      <c r="J46" s="76">
        <f t="shared" si="13"/>
        <v>0</v>
      </c>
      <c r="K46" s="76">
        <f t="shared" si="13"/>
        <v>0</v>
      </c>
      <c r="L46" s="76">
        <f t="shared" si="13"/>
        <v>0</v>
      </c>
      <c r="M46" s="76">
        <f t="shared" si="13"/>
        <v>0</v>
      </c>
      <c r="N46" s="76">
        <f t="shared" si="13"/>
        <v>0</v>
      </c>
      <c r="O46" s="76">
        <f t="shared" si="13"/>
        <v>0</v>
      </c>
      <c r="P46" s="76">
        <f t="shared" si="13"/>
        <v>0</v>
      </c>
      <c r="Q46" s="76">
        <f t="shared" si="13"/>
        <v>28099.416823822467</v>
      </c>
      <c r="R46" s="76">
        <f t="shared" si="13"/>
        <v>28099.416823822467</v>
      </c>
      <c r="S46" s="76">
        <f t="shared" si="13"/>
        <v>28099.416823822467</v>
      </c>
      <c r="T46" s="76">
        <f t="shared" si="13"/>
        <v>28099.416823822467</v>
      </c>
      <c r="U46" s="76">
        <f t="shared" si="13"/>
        <v>28099.416823822467</v>
      </c>
      <c r="V46" s="76">
        <f t="shared" si="13"/>
        <v>28099.416823822467</v>
      </c>
      <c r="W46" s="76">
        <f t="shared" si="13"/>
        <v>28099.416823822467</v>
      </c>
      <c r="X46" s="76">
        <f>W46+X45</f>
        <v>28099.416823822467</v>
      </c>
      <c r="Y46" s="76">
        <f t="shared" si="13"/>
        <v>28099.416823822467</v>
      </c>
      <c r="Z46" s="76">
        <f t="shared" si="13"/>
        <v>28099.416823822467</v>
      </c>
      <c r="AA46" s="76">
        <f t="shared" si="13"/>
        <v>28099.416823822467</v>
      </c>
      <c r="AB46" s="86" t="s">
        <v>233</v>
      </c>
    </row>
    <row r="47" spans="1:36">
      <c r="A47" s="50"/>
      <c r="B47" s="50"/>
      <c r="C47" s="50"/>
      <c r="D47" s="50"/>
      <c r="E47" s="50"/>
      <c r="F47" s="41"/>
      <c r="G47" s="41"/>
      <c r="H47" s="50"/>
      <c r="I47" s="50"/>
      <c r="J47" s="50"/>
      <c r="K47" s="50"/>
      <c r="L47" s="50"/>
      <c r="M47" s="50"/>
      <c r="N47" s="50"/>
      <c r="O47" s="50"/>
      <c r="P47" s="50"/>
      <c r="Q47" s="50"/>
      <c r="R47" s="50"/>
      <c r="S47" s="50"/>
      <c r="T47" s="50"/>
      <c r="U47" s="50"/>
      <c r="V47" s="50"/>
      <c r="W47" s="50"/>
      <c r="X47" s="50"/>
      <c r="Y47" s="50"/>
      <c r="Z47" s="50"/>
      <c r="AA47" s="50"/>
      <c r="AB47" s="50"/>
      <c r="AC47" s="50"/>
    </row>
    <row r="48" spans="1:36" ht="13" thickBot="1">
      <c r="A48" s="50"/>
      <c r="B48" s="50"/>
      <c r="C48" s="50"/>
      <c r="D48" s="50"/>
      <c r="E48" s="50"/>
      <c r="F48" s="50"/>
      <c r="G48" s="50"/>
      <c r="H48" s="50"/>
      <c r="I48" s="50"/>
      <c r="J48" s="50"/>
      <c r="K48" s="50"/>
      <c r="L48" s="50"/>
      <c r="M48" s="50"/>
      <c r="N48" s="50"/>
      <c r="O48" s="50"/>
      <c r="P48" s="50"/>
      <c r="Q48" s="50"/>
      <c r="R48" s="50"/>
      <c r="S48" s="50"/>
      <c r="T48" s="50"/>
      <c r="U48" s="50"/>
      <c r="V48" s="50"/>
      <c r="W48" s="50"/>
      <c r="X48" s="50"/>
      <c r="Y48" s="50"/>
      <c r="Z48" s="50"/>
      <c r="AA48" s="50"/>
      <c r="AB48" s="50"/>
      <c r="AC48" s="50"/>
    </row>
    <row r="49" spans="1:29" ht="24.75" customHeight="1">
      <c r="A49" s="50"/>
      <c r="B49" s="50"/>
      <c r="C49" s="50"/>
      <c r="D49" s="50"/>
      <c r="E49" s="90" t="s">
        <v>266</v>
      </c>
      <c r="F49" s="91"/>
      <c r="G49" s="91"/>
      <c r="H49" s="91"/>
      <c r="I49" s="120" t="s">
        <v>267</v>
      </c>
      <c r="J49" s="121"/>
      <c r="K49" s="121"/>
      <c r="L49" s="122" t="s">
        <v>268</v>
      </c>
      <c r="O49" s="42"/>
      <c r="P49" s="101"/>
      <c r="Q49" s="123"/>
      <c r="R49" s="123"/>
      <c r="S49" s="123"/>
      <c r="T49" s="123"/>
      <c r="U49" s="123"/>
      <c r="V49" s="123"/>
      <c r="W49" s="123"/>
      <c r="X49" s="123"/>
      <c r="Y49" s="124"/>
      <c r="Z49" s="124"/>
      <c r="AA49" s="50"/>
      <c r="AB49" s="50"/>
      <c r="AC49" s="50"/>
    </row>
    <row r="50" spans="1:29" ht="24.75" customHeight="1">
      <c r="A50" s="50"/>
      <c r="B50" s="50"/>
      <c r="C50" s="50"/>
      <c r="D50" s="50"/>
      <c r="E50" s="92" t="s">
        <v>285</v>
      </c>
      <c r="F50" s="41"/>
      <c r="G50" s="43">
        <f>AB7</f>
        <v>0</v>
      </c>
      <c r="H50" s="41"/>
      <c r="I50" s="124"/>
      <c r="J50" s="124"/>
      <c r="K50" s="124"/>
      <c r="L50" s="125"/>
      <c r="O50" s="42"/>
      <c r="P50" s="101"/>
      <c r="Q50" s="124"/>
      <c r="R50" s="124"/>
      <c r="S50" s="124"/>
      <c r="T50" s="124"/>
      <c r="U50" s="124"/>
      <c r="V50" s="124"/>
      <c r="W50" s="124"/>
      <c r="X50" s="124"/>
      <c r="Y50" s="124"/>
      <c r="Z50" s="124"/>
      <c r="AA50" s="50"/>
      <c r="AB50" s="50"/>
      <c r="AC50" s="50"/>
    </row>
    <row r="51" spans="1:29" ht="24.75" customHeight="1">
      <c r="A51" s="50"/>
      <c r="B51" s="50"/>
      <c r="C51" s="50"/>
      <c r="D51" s="50"/>
      <c r="E51" s="92"/>
      <c r="F51" s="41"/>
      <c r="G51" s="43"/>
      <c r="H51" s="41"/>
      <c r="I51" s="124"/>
      <c r="J51" s="124"/>
      <c r="K51" s="124"/>
      <c r="L51" s="125"/>
      <c r="O51" s="42"/>
      <c r="P51" s="101"/>
      <c r="Q51" s="124"/>
      <c r="R51" s="124"/>
      <c r="S51" s="124"/>
      <c r="T51" s="124"/>
      <c r="U51" s="124"/>
      <c r="V51" s="124"/>
      <c r="W51" s="124"/>
      <c r="X51" s="124"/>
      <c r="Y51" s="124"/>
      <c r="Z51" s="124"/>
      <c r="AA51" s="50"/>
      <c r="AB51" s="50"/>
      <c r="AC51" s="50"/>
    </row>
    <row r="52" spans="1:29" ht="24.75" customHeight="1">
      <c r="A52" s="50"/>
      <c r="B52" s="50"/>
      <c r="C52" s="50"/>
      <c r="D52" s="50"/>
      <c r="E52" s="102" t="s">
        <v>275</v>
      </c>
      <c r="F52" s="41"/>
      <c r="G52" s="43"/>
      <c r="H52" s="41"/>
      <c r="I52" s="124"/>
      <c r="J52" s="88">
        <v>0</v>
      </c>
      <c r="K52" s="105" t="s">
        <v>286</v>
      </c>
      <c r="L52" s="94">
        <v>0</v>
      </c>
      <c r="O52" s="42"/>
      <c r="P52" s="101"/>
      <c r="Q52" s="124"/>
      <c r="R52" s="124"/>
      <c r="S52" s="124"/>
      <c r="T52" s="124"/>
      <c r="U52" s="124"/>
      <c r="V52" s="124"/>
      <c r="W52" s="124"/>
      <c r="X52" s="124"/>
      <c r="Y52" s="124"/>
      <c r="Z52" s="124"/>
      <c r="AA52" s="50"/>
      <c r="AB52" s="50"/>
      <c r="AC52" s="50"/>
    </row>
    <row r="53" spans="1:29" ht="24.75" customHeight="1">
      <c r="A53" s="50"/>
      <c r="B53" s="50"/>
      <c r="C53" s="50"/>
      <c r="D53" s="50"/>
      <c r="E53" s="92"/>
      <c r="F53" s="41"/>
      <c r="G53" s="41"/>
      <c r="H53" s="41"/>
      <c r="I53" s="124"/>
      <c r="J53" s="124"/>
      <c r="K53" s="124"/>
      <c r="L53" s="125"/>
      <c r="O53" s="42"/>
      <c r="P53" s="101"/>
      <c r="Q53" s="124"/>
      <c r="R53" s="124"/>
      <c r="S53" s="124"/>
      <c r="T53" s="124"/>
      <c r="U53" s="124"/>
      <c r="V53" s="124"/>
      <c r="W53" s="124"/>
      <c r="X53" s="124"/>
      <c r="Y53" s="124"/>
      <c r="Z53" s="124"/>
      <c r="AA53" s="50"/>
      <c r="AB53" s="50"/>
      <c r="AC53" s="50"/>
    </row>
    <row r="54" spans="1:29" ht="24.75" customHeight="1">
      <c r="A54" s="50"/>
      <c r="B54" s="50"/>
      <c r="C54" s="50"/>
      <c r="D54" s="50"/>
      <c r="E54" s="93" t="s">
        <v>288</v>
      </c>
      <c r="F54" s="42"/>
      <c r="G54" s="42"/>
      <c r="H54" s="42"/>
      <c r="I54" s="88">
        <f>SUM(H43)</f>
        <v>0</v>
      </c>
      <c r="J54" s="105"/>
      <c r="K54" s="105"/>
      <c r="L54" s="94">
        <f>SUM(H45)</f>
        <v>0</v>
      </c>
      <c r="O54" s="42"/>
      <c r="P54" s="101"/>
      <c r="Q54" s="124"/>
      <c r="R54" s="124"/>
      <c r="S54" s="124"/>
      <c r="T54" s="124"/>
      <c r="U54" s="124"/>
      <c r="V54" s="124"/>
      <c r="W54" s="124"/>
      <c r="X54" s="124"/>
      <c r="Y54" s="124"/>
      <c r="Z54" s="124"/>
      <c r="AA54" s="50"/>
      <c r="AB54" s="50"/>
      <c r="AC54" s="50"/>
    </row>
    <row r="55" spans="1:29" ht="24.75" customHeight="1">
      <c r="D55" s="50"/>
      <c r="E55" s="93" t="s">
        <v>269</v>
      </c>
      <c r="F55" s="42"/>
      <c r="G55" s="42"/>
      <c r="H55" s="42"/>
      <c r="I55" s="88">
        <f>SUM(H43:L43)</f>
        <v>0</v>
      </c>
      <c r="J55" s="105"/>
      <c r="K55" s="105"/>
      <c r="L55" s="94">
        <f>SUM(H45:L45)</f>
        <v>0</v>
      </c>
      <c r="O55" s="87"/>
      <c r="P55" s="101"/>
      <c r="Q55" s="88"/>
      <c r="R55" s="88"/>
      <c r="S55" s="88"/>
      <c r="T55" s="88"/>
      <c r="U55" s="88"/>
      <c r="V55" s="88"/>
      <c r="W55" s="88"/>
      <c r="X55" s="88"/>
      <c r="Y55" s="105"/>
      <c r="Z55" s="105"/>
    </row>
    <row r="56" spans="1:29" ht="24.75" customHeight="1">
      <c r="D56" s="50"/>
      <c r="E56" s="93" t="s">
        <v>270</v>
      </c>
      <c r="F56" s="42"/>
      <c r="G56" s="42"/>
      <c r="H56" s="42"/>
      <c r="I56" s="88">
        <f>SUM(H43:Q43)</f>
        <v>22500</v>
      </c>
      <c r="J56" s="105"/>
      <c r="K56" s="105"/>
      <c r="L56" s="94">
        <f>SUM(H45:Q45)</f>
        <v>28099.416823822467</v>
      </c>
      <c r="O56" s="87"/>
      <c r="P56" s="101"/>
      <c r="Q56" s="88"/>
      <c r="R56" s="88"/>
      <c r="S56" s="88"/>
      <c r="T56" s="88"/>
      <c r="U56" s="88"/>
      <c r="V56" s="88"/>
      <c r="W56" s="88"/>
      <c r="X56" s="88"/>
      <c r="Y56" s="105"/>
      <c r="Z56" s="105"/>
    </row>
    <row r="57" spans="1:29" ht="24.75" customHeight="1">
      <c r="D57" s="50"/>
      <c r="E57" s="93" t="s">
        <v>271</v>
      </c>
      <c r="F57" s="42"/>
      <c r="G57" s="42"/>
      <c r="H57" s="42"/>
      <c r="I57" s="88">
        <f>SUM(H43:V43)</f>
        <v>22500</v>
      </c>
      <c r="J57" s="105"/>
      <c r="K57" s="105"/>
      <c r="L57" s="94">
        <f>SUM(H45:V45)</f>
        <v>28099.416823822467</v>
      </c>
      <c r="O57" s="87"/>
      <c r="P57" s="101"/>
      <c r="Q57" s="88"/>
      <c r="R57" s="88"/>
      <c r="S57" s="88"/>
      <c r="T57" s="88"/>
      <c r="U57" s="88"/>
      <c r="V57" s="88"/>
      <c r="W57" s="88"/>
      <c r="X57" s="88"/>
      <c r="Y57" s="105"/>
      <c r="Z57" s="105"/>
    </row>
    <row r="58" spans="1:29" ht="24.75" customHeight="1">
      <c r="A58" s="50"/>
      <c r="B58" s="50"/>
      <c r="C58" s="50"/>
      <c r="D58" s="50"/>
      <c r="E58" s="93" t="s">
        <v>272</v>
      </c>
      <c r="F58" s="42"/>
      <c r="G58" s="42"/>
      <c r="H58" s="42"/>
      <c r="I58" s="88">
        <f>AB43</f>
        <v>22500</v>
      </c>
      <c r="J58" s="105"/>
      <c r="K58" s="105"/>
      <c r="L58" s="94">
        <f>AB45</f>
        <v>28099.416823822467</v>
      </c>
      <c r="O58" s="87"/>
      <c r="P58" s="101"/>
      <c r="Q58" s="88"/>
      <c r="R58" s="88"/>
      <c r="S58" s="88"/>
      <c r="T58" s="88"/>
      <c r="U58" s="88"/>
      <c r="V58" s="88"/>
      <c r="W58" s="88"/>
      <c r="X58" s="88"/>
      <c r="Y58" s="105"/>
      <c r="Z58" s="105"/>
      <c r="AA58" s="50"/>
      <c r="AB58" s="50"/>
      <c r="AC58" s="50"/>
    </row>
    <row r="59" spans="1:29" ht="24.75" customHeight="1">
      <c r="A59" s="50"/>
      <c r="B59" s="50"/>
      <c r="C59" s="50"/>
      <c r="D59" s="50"/>
      <c r="E59" s="93"/>
      <c r="F59" s="42"/>
      <c r="G59" s="42"/>
      <c r="H59" s="42"/>
      <c r="I59" s="104"/>
      <c r="J59" s="105"/>
      <c r="K59" s="105"/>
      <c r="L59" s="95"/>
      <c r="O59" s="87"/>
      <c r="P59" s="101"/>
      <c r="Q59" s="104"/>
      <c r="R59" s="104"/>
      <c r="S59" s="104"/>
      <c r="T59" s="104"/>
      <c r="U59" s="104"/>
      <c r="V59" s="104"/>
      <c r="W59" s="104"/>
      <c r="X59" s="104"/>
      <c r="Y59" s="105"/>
      <c r="Z59" s="105"/>
      <c r="AA59" s="50"/>
      <c r="AB59" s="50"/>
      <c r="AC59" s="50"/>
    </row>
    <row r="60" spans="1:29" ht="24.75" customHeight="1">
      <c r="A60" s="55"/>
      <c r="B60" s="41"/>
      <c r="C60" s="41"/>
      <c r="D60" s="50"/>
      <c r="E60" s="96" t="s">
        <v>273</v>
      </c>
      <c r="F60" s="42"/>
      <c r="G60" s="42"/>
      <c r="H60" s="42"/>
      <c r="I60" s="89" t="e">
        <f>I58/AB7</f>
        <v>#DIV/0!</v>
      </c>
      <c r="J60" s="107"/>
      <c r="K60" s="107"/>
      <c r="L60" s="97" t="e">
        <f>L58/AB7</f>
        <v>#DIV/0!</v>
      </c>
      <c r="O60" s="88"/>
      <c r="P60" s="101"/>
      <c r="Q60" s="89"/>
      <c r="R60" s="89"/>
      <c r="S60" s="89"/>
      <c r="T60" s="89"/>
      <c r="U60" s="89"/>
      <c r="V60" s="89"/>
      <c r="W60" s="89"/>
      <c r="X60" s="89"/>
      <c r="Y60" s="107"/>
      <c r="Z60" s="107"/>
      <c r="AA60" s="50"/>
      <c r="AB60" s="41"/>
      <c r="AC60" s="41"/>
    </row>
    <row r="61" spans="1:29" ht="24.75" customHeight="1" thickBot="1">
      <c r="A61" s="41"/>
      <c r="B61" s="41"/>
      <c r="C61" s="41"/>
      <c r="D61" s="50"/>
      <c r="E61" s="98" t="s">
        <v>274</v>
      </c>
      <c r="F61" s="99"/>
      <c r="G61" s="99"/>
      <c r="H61" s="99"/>
      <c r="I61" s="126" t="e">
        <f>I60/AB4</f>
        <v>#DIV/0!</v>
      </c>
      <c r="J61" s="106"/>
      <c r="K61" s="106"/>
      <c r="L61" s="100" t="e">
        <f>L60/AB4</f>
        <v>#DIV/0!</v>
      </c>
      <c r="O61" s="88"/>
      <c r="P61" s="101"/>
      <c r="Q61" s="89"/>
      <c r="R61" s="89"/>
      <c r="S61" s="89"/>
      <c r="T61" s="89"/>
      <c r="U61" s="89"/>
      <c r="V61" s="89"/>
      <c r="W61" s="89"/>
      <c r="X61" s="89"/>
      <c r="Y61" s="107"/>
      <c r="Z61" s="107"/>
      <c r="AA61" s="50"/>
      <c r="AB61" s="41"/>
      <c r="AC61" s="41"/>
    </row>
    <row r="62" spans="1:29" ht="24" customHeight="1">
      <c r="A62" s="50"/>
      <c r="B62" s="41"/>
      <c r="C62" s="41"/>
      <c r="D62" s="41"/>
      <c r="E62" s="41"/>
      <c r="F62" s="41"/>
      <c r="G62" s="41"/>
      <c r="H62" s="41"/>
      <c r="I62" s="41"/>
      <c r="J62" s="41"/>
      <c r="K62" s="41"/>
      <c r="L62" s="41"/>
      <c r="M62" s="41"/>
      <c r="N62" s="41"/>
      <c r="O62" s="41"/>
      <c r="P62" s="41"/>
      <c r="Q62" s="41"/>
      <c r="R62" s="41"/>
      <c r="S62" s="41"/>
      <c r="T62" s="41"/>
      <c r="U62" s="41"/>
      <c r="V62" s="41"/>
      <c r="W62" s="41"/>
      <c r="X62" s="41"/>
      <c r="Y62" s="41"/>
      <c r="Z62" s="41"/>
      <c r="AA62" s="41"/>
      <c r="AB62" s="41"/>
      <c r="AC62" s="41"/>
    </row>
    <row r="63" spans="1:29" ht="24" customHeight="1">
      <c r="A63" s="50"/>
      <c r="B63" s="50"/>
      <c r="C63" s="50"/>
      <c r="D63" s="50"/>
      <c r="E63" s="50"/>
      <c r="F63" s="50"/>
      <c r="G63" s="50"/>
      <c r="H63" s="50"/>
      <c r="I63" s="50"/>
      <c r="J63" s="50"/>
      <c r="K63" s="50"/>
      <c r="L63" s="50"/>
      <c r="M63" s="50"/>
      <c r="N63" s="50"/>
      <c r="O63" s="50"/>
      <c r="P63" s="50"/>
      <c r="Q63" s="50"/>
      <c r="R63" s="50"/>
      <c r="S63" s="50"/>
      <c r="T63" s="50"/>
      <c r="U63" s="50"/>
      <c r="V63" s="50"/>
      <c r="W63" s="50"/>
      <c r="X63" s="50"/>
      <c r="Y63" s="50"/>
      <c r="Z63" s="50"/>
      <c r="AA63" s="50"/>
      <c r="AB63" s="50"/>
      <c r="AC63" s="50"/>
    </row>
    <row r="65" ht="24" customHeight="1"/>
  </sheetData>
  <mergeCells count="1">
    <mergeCell ref="AD43:AJ43"/>
  </mergeCells>
  <printOptions horizontalCentered="1" verticalCentered="1"/>
  <pageMargins left="0.5" right="0.5" top="0.75" bottom="0.5" header="0.5" footer="0.5"/>
  <pageSetup scale="24" orientation="landscape" horizontalDpi="4294967292" verticalDpi="300"/>
  <headerFooter alignWithMargins="0">
    <oddHeader>&amp;C&amp;"Arial,Bold"&amp;26TABLE 2
    CAPITAL REPLACEMENT RESERVE SCHEDULE</oddHeader>
    <oddFooter>&amp;R&amp;"Times New Roman,Regular"&amp;12LandAmerica Assessment Corporation</oddFooter>
  </headerFooter>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3"/>
  </sheetPr>
  <dimension ref="A1:A159"/>
  <sheetViews>
    <sheetView view="pageBreakPreview" topLeftCell="A24" zoomScale="60" workbookViewId="0">
      <selection activeCell="B154" sqref="B153:B154"/>
    </sheetView>
  </sheetViews>
  <sheetFormatPr baseColWidth="10" defaultColWidth="48.5" defaultRowHeight="12" x14ac:dyDescent="0"/>
  <cols>
    <col min="1" max="1" width="219.5" style="303" customWidth="1"/>
    <col min="2" max="7" width="23.33203125" style="303" customWidth="1"/>
    <col min="8" max="8" width="76.5" style="303" customWidth="1"/>
    <col min="9" max="9" width="24.5" style="303" bestFit="1" customWidth="1"/>
    <col min="10" max="10" width="52.5" style="303" customWidth="1"/>
    <col min="11" max="11" width="67.33203125" style="303" customWidth="1"/>
    <col min="12" max="12" width="94.5" style="303" customWidth="1"/>
    <col min="13" max="13" width="73.1640625" style="303" customWidth="1"/>
    <col min="14" max="14" width="48.5" style="303"/>
    <col min="15" max="15" width="55.83203125" style="303" customWidth="1"/>
    <col min="16" max="16" width="63.5" style="303" customWidth="1"/>
    <col min="17" max="17" width="53.83203125" style="303" customWidth="1"/>
    <col min="18" max="18" width="48.5" style="303"/>
    <col min="19" max="19" width="61.6640625" style="303" customWidth="1"/>
    <col min="20" max="16384" width="48.5" style="303"/>
  </cols>
  <sheetData>
    <row r="1" spans="1:1" ht="15">
      <c r="A1" s="302" t="s">
        <v>854</v>
      </c>
    </row>
    <row r="3" spans="1:1">
      <c r="A3" s="304" t="s">
        <v>709</v>
      </c>
    </row>
    <row r="4" spans="1:1">
      <c r="A4" s="305" t="s">
        <v>855</v>
      </c>
    </row>
    <row r="5" spans="1:1" ht="7.5" customHeight="1">
      <c r="A5" s="305"/>
    </row>
    <row r="6" spans="1:1">
      <c r="A6" s="306" t="s">
        <v>710</v>
      </c>
    </row>
    <row r="8" spans="1:1">
      <c r="A8" s="304" t="s">
        <v>708</v>
      </c>
    </row>
    <row r="9" spans="1:1">
      <c r="A9" s="305" t="s">
        <v>856</v>
      </c>
    </row>
    <row r="10" spans="1:1">
      <c r="A10" s="305"/>
    </row>
    <row r="11" spans="1:1">
      <c r="A11" s="306" t="s">
        <v>718</v>
      </c>
    </row>
    <row r="13" spans="1:1">
      <c r="A13" s="304" t="s">
        <v>603</v>
      </c>
    </row>
    <row r="14" spans="1:1">
      <c r="A14" s="305" t="s">
        <v>857</v>
      </c>
    </row>
    <row r="15" spans="1:1">
      <c r="A15" s="305"/>
    </row>
    <row r="16" spans="1:1">
      <c r="A16" s="306" t="s">
        <v>719</v>
      </c>
    </row>
    <row r="17" spans="1:1">
      <c r="A17" s="306" t="s">
        <v>720</v>
      </c>
    </row>
    <row r="18" spans="1:1">
      <c r="A18" s="306" t="s">
        <v>721</v>
      </c>
    </row>
    <row r="20" spans="1:1">
      <c r="A20" s="304" t="s">
        <v>722</v>
      </c>
    </row>
    <row r="21" spans="1:1">
      <c r="A21" s="305" t="s">
        <v>858</v>
      </c>
    </row>
    <row r="22" spans="1:1">
      <c r="A22" s="305"/>
    </row>
    <row r="23" spans="1:1" ht="24">
      <c r="A23" s="306" t="s">
        <v>724</v>
      </c>
    </row>
    <row r="25" spans="1:1">
      <c r="A25" s="304" t="s">
        <v>727</v>
      </c>
    </row>
    <row r="26" spans="1:1">
      <c r="A26" s="305" t="s">
        <v>859</v>
      </c>
    </row>
    <row r="27" spans="1:1">
      <c r="A27" s="305"/>
    </row>
    <row r="28" spans="1:1">
      <c r="A28" s="306" t="s">
        <v>728</v>
      </c>
    </row>
    <row r="29" spans="1:1">
      <c r="A29" s="306" t="s">
        <v>774</v>
      </c>
    </row>
    <row r="30" spans="1:1">
      <c r="A30" s="306" t="s">
        <v>776</v>
      </c>
    </row>
    <row r="31" spans="1:1">
      <c r="A31" s="306" t="s">
        <v>778</v>
      </c>
    </row>
    <row r="32" spans="1:1">
      <c r="A32" s="306" t="s">
        <v>779</v>
      </c>
    </row>
    <row r="34" spans="1:1">
      <c r="A34" s="304" t="s">
        <v>606</v>
      </c>
    </row>
    <row r="35" spans="1:1">
      <c r="A35" s="305" t="s">
        <v>860</v>
      </c>
    </row>
    <row r="36" spans="1:1">
      <c r="A36" s="306"/>
    </row>
    <row r="37" spans="1:1">
      <c r="A37" s="306" t="s">
        <v>729</v>
      </c>
    </row>
    <row r="38" spans="1:1">
      <c r="A38" s="306" t="s">
        <v>730</v>
      </c>
    </row>
    <row r="40" spans="1:1">
      <c r="A40" s="304" t="s">
        <v>731</v>
      </c>
    </row>
    <row r="41" spans="1:1">
      <c r="A41" s="305" t="s">
        <v>861</v>
      </c>
    </row>
    <row r="42" spans="1:1">
      <c r="A42" s="306"/>
    </row>
    <row r="43" spans="1:1">
      <c r="A43" s="306" t="s">
        <v>732</v>
      </c>
    </row>
    <row r="45" spans="1:1">
      <c r="A45" s="304" t="s">
        <v>733</v>
      </c>
    </row>
    <row r="46" spans="1:1">
      <c r="A46" s="305" t="s">
        <v>862</v>
      </c>
    </row>
    <row r="47" spans="1:1">
      <c r="A47" s="306"/>
    </row>
    <row r="48" spans="1:1">
      <c r="A48" s="306" t="s">
        <v>734</v>
      </c>
    </row>
    <row r="49" spans="1:1">
      <c r="A49" s="306" t="s">
        <v>735</v>
      </c>
    </row>
    <row r="51" spans="1:1">
      <c r="A51" s="304" t="s">
        <v>656</v>
      </c>
    </row>
    <row r="52" spans="1:1">
      <c r="A52" s="305" t="s">
        <v>863</v>
      </c>
    </row>
    <row r="53" spans="1:1">
      <c r="A53" s="306"/>
    </row>
    <row r="54" spans="1:1">
      <c r="A54" s="306" t="s">
        <v>764</v>
      </c>
    </row>
    <row r="55" spans="1:1">
      <c r="A55" s="306" t="s">
        <v>765</v>
      </c>
    </row>
    <row r="56" spans="1:1">
      <c r="A56" s="306" t="s">
        <v>766</v>
      </c>
    </row>
    <row r="57" spans="1:1">
      <c r="A57" s="306" t="s">
        <v>767</v>
      </c>
    </row>
    <row r="58" spans="1:1">
      <c r="A58" s="306" t="s">
        <v>768</v>
      </c>
    </row>
    <row r="59" spans="1:1">
      <c r="A59" s="306" t="s">
        <v>769</v>
      </c>
    </row>
    <row r="61" spans="1:1">
      <c r="A61" s="304" t="s">
        <v>746</v>
      </c>
    </row>
    <row r="62" spans="1:1">
      <c r="A62" s="305" t="s">
        <v>864</v>
      </c>
    </row>
    <row r="63" spans="1:1">
      <c r="A63" s="306"/>
    </row>
    <row r="64" spans="1:1">
      <c r="A64" s="306" t="s">
        <v>771</v>
      </c>
    </row>
    <row r="65" spans="1:1">
      <c r="A65" s="306" t="s">
        <v>775</v>
      </c>
    </row>
    <row r="66" spans="1:1">
      <c r="A66" s="306" t="s">
        <v>777</v>
      </c>
    </row>
    <row r="67" spans="1:1">
      <c r="A67" s="306" t="s">
        <v>772</v>
      </c>
    </row>
    <row r="69" spans="1:1">
      <c r="A69" s="304" t="s">
        <v>773</v>
      </c>
    </row>
    <row r="70" spans="1:1">
      <c r="A70" s="305" t="s">
        <v>865</v>
      </c>
    </row>
    <row r="71" spans="1:1">
      <c r="A71" s="306"/>
    </row>
    <row r="72" spans="1:1">
      <c r="A72" s="306" t="s">
        <v>809</v>
      </c>
    </row>
    <row r="73" spans="1:1">
      <c r="A73" s="306" t="s">
        <v>814</v>
      </c>
    </row>
    <row r="75" spans="1:1">
      <c r="A75" s="304" t="s">
        <v>781</v>
      </c>
    </row>
    <row r="76" spans="1:1">
      <c r="A76" s="305" t="s">
        <v>866</v>
      </c>
    </row>
    <row r="77" spans="1:1">
      <c r="A77" s="306"/>
    </row>
    <row r="78" spans="1:1">
      <c r="A78" s="306" t="s">
        <v>782</v>
      </c>
    </row>
    <row r="79" spans="1:1">
      <c r="A79" s="306" t="s">
        <v>783</v>
      </c>
    </row>
    <row r="80" spans="1:1">
      <c r="A80" s="306" t="s">
        <v>784</v>
      </c>
    </row>
    <row r="81" spans="1:1">
      <c r="A81" s="306" t="s">
        <v>785</v>
      </c>
    </row>
    <row r="82" spans="1:1">
      <c r="A82" s="306" t="s">
        <v>786</v>
      </c>
    </row>
    <row r="83" spans="1:1">
      <c r="A83" s="306" t="s">
        <v>787</v>
      </c>
    </row>
    <row r="85" spans="1:1">
      <c r="A85" s="304" t="s">
        <v>789</v>
      </c>
    </row>
    <row r="86" spans="1:1">
      <c r="A86" s="305" t="s">
        <v>867</v>
      </c>
    </row>
    <row r="87" spans="1:1">
      <c r="A87" s="306"/>
    </row>
    <row r="88" spans="1:1">
      <c r="A88" s="306" t="s">
        <v>790</v>
      </c>
    </row>
    <row r="89" spans="1:1">
      <c r="A89" s="306" t="s">
        <v>791</v>
      </c>
    </row>
    <row r="90" spans="1:1">
      <c r="A90" s="306" t="s">
        <v>792</v>
      </c>
    </row>
    <row r="91" spans="1:1">
      <c r="A91" s="306" t="s">
        <v>793</v>
      </c>
    </row>
    <row r="92" spans="1:1">
      <c r="A92" s="306" t="s">
        <v>818</v>
      </c>
    </row>
    <row r="93" spans="1:1">
      <c r="A93" s="306" t="s">
        <v>819</v>
      </c>
    </row>
    <row r="95" spans="1:1">
      <c r="A95" s="304" t="s">
        <v>795</v>
      </c>
    </row>
    <row r="96" spans="1:1">
      <c r="A96" s="305" t="s">
        <v>868</v>
      </c>
    </row>
    <row r="97" spans="1:1">
      <c r="A97" s="306"/>
    </row>
    <row r="98" spans="1:1">
      <c r="A98" s="306" t="s">
        <v>810</v>
      </c>
    </row>
    <row r="99" spans="1:1">
      <c r="A99" s="306" t="s">
        <v>796</v>
      </c>
    </row>
    <row r="100" spans="1:1">
      <c r="A100" s="306" t="s">
        <v>797</v>
      </c>
    </row>
    <row r="101" spans="1:1">
      <c r="A101" s="306" t="s">
        <v>798</v>
      </c>
    </row>
    <row r="103" spans="1:1">
      <c r="A103" s="304" t="s">
        <v>800</v>
      </c>
    </row>
    <row r="104" spans="1:1">
      <c r="A104" s="305" t="s">
        <v>869</v>
      </c>
    </row>
    <row r="105" spans="1:1">
      <c r="A105" s="306"/>
    </row>
    <row r="106" spans="1:1">
      <c r="A106" s="306" t="s">
        <v>801</v>
      </c>
    </row>
    <row r="108" spans="1:1">
      <c r="A108" s="304" t="s">
        <v>803</v>
      </c>
    </row>
    <row r="109" spans="1:1">
      <c r="A109" s="305" t="s">
        <v>870</v>
      </c>
    </row>
    <row r="110" spans="1:1">
      <c r="A110" s="306"/>
    </row>
    <row r="111" spans="1:1">
      <c r="A111" s="306" t="s">
        <v>811</v>
      </c>
    </row>
    <row r="112" spans="1:1">
      <c r="A112" s="306" t="s">
        <v>815</v>
      </c>
    </row>
    <row r="113" spans="1:1">
      <c r="A113" s="306" t="s">
        <v>816</v>
      </c>
    </row>
    <row r="115" spans="1:1">
      <c r="A115" s="304" t="s">
        <v>804</v>
      </c>
    </row>
    <row r="116" spans="1:1" ht="14.25" customHeight="1">
      <c r="A116" s="305" t="s">
        <v>871</v>
      </c>
    </row>
    <row r="117" spans="1:1">
      <c r="A117" s="306"/>
    </row>
    <row r="118" spans="1:1">
      <c r="A118" s="306" t="s">
        <v>812</v>
      </c>
    </row>
    <row r="119" spans="1:1">
      <c r="A119" s="306" t="s">
        <v>805</v>
      </c>
    </row>
    <row r="120" spans="1:1">
      <c r="A120" s="306" t="s">
        <v>806</v>
      </c>
    </row>
    <row r="121" spans="1:1">
      <c r="A121" s="306" t="s">
        <v>817</v>
      </c>
    </row>
    <row r="123" spans="1:1">
      <c r="A123" s="304" t="s">
        <v>808</v>
      </c>
    </row>
    <row r="124" spans="1:1">
      <c r="A124" s="305" t="s">
        <v>872</v>
      </c>
    </row>
    <row r="125" spans="1:1">
      <c r="A125" s="306"/>
    </row>
    <row r="126" spans="1:1">
      <c r="A126" s="306" t="s">
        <v>813</v>
      </c>
    </row>
    <row r="128" spans="1:1">
      <c r="A128" s="304" t="s">
        <v>821</v>
      </c>
    </row>
    <row r="129" spans="1:1">
      <c r="A129" s="305" t="s">
        <v>873</v>
      </c>
    </row>
    <row r="130" spans="1:1">
      <c r="A130" s="306" t="s">
        <v>822</v>
      </c>
    </row>
    <row r="132" spans="1:1">
      <c r="A132" s="304" t="s">
        <v>828</v>
      </c>
    </row>
    <row r="133" spans="1:1">
      <c r="A133" s="305" t="s">
        <v>874</v>
      </c>
    </row>
    <row r="134" spans="1:1">
      <c r="A134" s="306"/>
    </row>
    <row r="135" spans="1:1" ht="24">
      <c r="A135" s="306" t="s">
        <v>826</v>
      </c>
    </row>
    <row r="136" spans="1:1" ht="24">
      <c r="A136" s="306" t="s">
        <v>827</v>
      </c>
    </row>
    <row r="138" spans="1:1">
      <c r="A138" s="304" t="s">
        <v>875</v>
      </c>
    </row>
    <row r="139" spans="1:1">
      <c r="A139" s="305" t="s">
        <v>876</v>
      </c>
    </row>
    <row r="140" spans="1:1">
      <c r="A140" s="306"/>
    </row>
    <row r="141" spans="1:1">
      <c r="A141" s="306" t="s">
        <v>829</v>
      </c>
    </row>
    <row r="142" spans="1:1">
      <c r="A142" s="306" t="s">
        <v>830</v>
      </c>
    </row>
    <row r="143" spans="1:1">
      <c r="A143" s="306" t="s">
        <v>831</v>
      </c>
    </row>
    <row r="145" spans="1:1">
      <c r="A145" s="304" t="s">
        <v>833</v>
      </c>
    </row>
    <row r="146" spans="1:1">
      <c r="A146" s="305" t="s">
        <v>877</v>
      </c>
    </row>
    <row r="147" spans="1:1">
      <c r="A147" s="306"/>
    </row>
    <row r="148" spans="1:1">
      <c r="A148" s="306" t="s">
        <v>836</v>
      </c>
    </row>
    <row r="150" spans="1:1">
      <c r="A150" s="304" t="s">
        <v>835</v>
      </c>
    </row>
    <row r="151" spans="1:1">
      <c r="A151" s="305" t="s">
        <v>878</v>
      </c>
    </row>
    <row r="152" spans="1:1">
      <c r="A152" s="306"/>
    </row>
    <row r="153" spans="1:1">
      <c r="A153" s="306" t="s">
        <v>879</v>
      </c>
    </row>
    <row r="155" spans="1:1">
      <c r="A155" s="305" t="s">
        <v>838</v>
      </c>
    </row>
    <row r="156" spans="1:1">
      <c r="A156" s="305" t="s">
        <v>880</v>
      </c>
    </row>
    <row r="157" spans="1:1">
      <c r="A157" s="306"/>
    </row>
    <row r="158" spans="1:1">
      <c r="A158" s="306" t="s">
        <v>839</v>
      </c>
    </row>
    <row r="159" spans="1:1">
      <c r="A159" s="306" t="s">
        <v>840</v>
      </c>
    </row>
  </sheetData>
  <pageMargins left="0.7" right="0.7" top="0.75" bottom="0.75" header="0.3" footer="0.3"/>
  <pageSetup scale="80" orientation="portrait" verticalDpi="1200"/>
  <rowBreaks count="3" manualBreakCount="3">
    <brk id="50" man="1"/>
    <brk id="114" man="1"/>
    <brk id="159" man="1"/>
  </rowBreaks>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2060"/>
    <pageSetUpPr fitToPage="1"/>
  </sheetPr>
  <dimension ref="A1:G41"/>
  <sheetViews>
    <sheetView view="pageBreakPreview" zoomScale="55" zoomScaleSheetLayoutView="55" workbookViewId="0"/>
  </sheetViews>
  <sheetFormatPr baseColWidth="10" defaultColWidth="9.1640625" defaultRowHeight="12" x14ac:dyDescent="0"/>
  <cols>
    <col min="1" max="1" width="10.33203125" style="11" customWidth="1"/>
    <col min="2" max="2" width="30.6640625" style="11" customWidth="1"/>
    <col min="3" max="3" width="30.83203125" style="11" customWidth="1"/>
    <col min="4" max="5" width="30.6640625" style="11" customWidth="1"/>
    <col min="6" max="6" width="10.33203125" style="11" customWidth="1"/>
    <col min="7" max="7" width="9.1640625" style="11" customWidth="1"/>
    <col min="8" max="8" width="9.5" style="11" customWidth="1"/>
    <col min="9" max="16384" width="9.1640625" style="11"/>
  </cols>
  <sheetData>
    <row r="1" spans="1:7" s="7" customFormat="1">
      <c r="A1" s="5"/>
      <c r="B1" s="6"/>
      <c r="C1" s="6"/>
      <c r="D1" s="6"/>
      <c r="E1" s="6"/>
      <c r="F1" s="5"/>
    </row>
    <row r="2" spans="1:7" s="9" customFormat="1">
      <c r="A2" s="6"/>
      <c r="B2" s="6"/>
      <c r="C2" s="6"/>
      <c r="D2" s="6"/>
      <c r="E2" s="8" t="s">
        <v>19</v>
      </c>
      <c r="F2" s="6"/>
    </row>
    <row r="3" spans="1:7" s="9" customFormat="1">
      <c r="A3" s="6"/>
      <c r="B3" s="6"/>
      <c r="C3" s="6"/>
      <c r="D3" s="6"/>
      <c r="E3" s="8" t="s">
        <v>20</v>
      </c>
      <c r="F3" s="6"/>
    </row>
    <row r="4" spans="1:7" s="9" customFormat="1">
      <c r="A4" s="6"/>
      <c r="B4" s="6"/>
      <c r="C4" s="6"/>
      <c r="D4" s="6"/>
      <c r="E4" s="8" t="s">
        <v>21</v>
      </c>
      <c r="F4" s="6"/>
    </row>
    <row r="5" spans="1:7" s="9" customFormat="1" ht="14">
      <c r="A5" s="6"/>
      <c r="B5" s="10"/>
      <c r="C5" s="6"/>
      <c r="D5" s="6"/>
      <c r="E5" s="8" t="s">
        <v>638</v>
      </c>
      <c r="F5" s="6"/>
    </row>
    <row r="6" spans="1:7" s="7" customFormat="1">
      <c r="A6" s="5"/>
      <c r="B6" s="6"/>
      <c r="C6" s="6"/>
      <c r="D6" s="6"/>
      <c r="E6" s="6"/>
      <c r="F6" s="5"/>
    </row>
    <row r="7" spans="1:7">
      <c r="A7" s="5"/>
      <c r="B7" s="6"/>
      <c r="C7" s="6"/>
      <c r="D7" s="6"/>
      <c r="E7" s="6"/>
      <c r="F7" s="5"/>
      <c r="G7" s="7"/>
    </row>
    <row r="8" spans="1:7" ht="57" customHeight="1">
      <c r="A8" s="5"/>
      <c r="B8" s="442"/>
      <c r="C8" s="442"/>
      <c r="D8" s="442"/>
      <c r="E8" s="442"/>
      <c r="F8" s="5"/>
      <c r="G8" s="7"/>
    </row>
    <row r="9" spans="1:7" ht="21.5" customHeight="1">
      <c r="A9" s="5"/>
      <c r="B9" s="441"/>
      <c r="C9" s="441"/>
      <c r="D9" s="441"/>
      <c r="E9" s="441"/>
      <c r="F9" s="5"/>
      <c r="G9" s="7"/>
    </row>
    <row r="10" spans="1:7" ht="35.25" customHeight="1">
      <c r="A10" s="5"/>
      <c r="B10" s="443"/>
      <c r="C10" s="443"/>
      <c r="D10" s="443"/>
      <c r="E10" s="20"/>
      <c r="F10" s="5"/>
      <c r="G10" s="7"/>
    </row>
    <row r="11" spans="1:7" ht="29.5" customHeight="1">
      <c r="A11" s="5"/>
      <c r="B11" s="444"/>
      <c r="C11" s="444"/>
      <c r="D11" s="444"/>
      <c r="E11" s="444"/>
      <c r="F11" s="5"/>
      <c r="G11" s="7"/>
    </row>
    <row r="12" spans="1:7" ht="29.5" customHeight="1">
      <c r="A12" s="5"/>
      <c r="B12" s="445"/>
      <c r="C12" s="445"/>
      <c r="D12" s="445"/>
      <c r="E12" s="445"/>
      <c r="F12" s="5"/>
      <c r="G12" s="7"/>
    </row>
    <row r="13" spans="1:7" s="21" customFormat="1" ht="29.5" customHeight="1">
      <c r="A13" s="5"/>
      <c r="C13" s="22"/>
      <c r="E13" s="22"/>
      <c r="F13" s="5"/>
      <c r="G13" s="5"/>
    </row>
    <row r="14" spans="1:7" ht="29.5" customHeight="1">
      <c r="A14" s="5"/>
      <c r="B14" s="443"/>
      <c r="C14" s="443"/>
      <c r="D14" s="443"/>
      <c r="E14" s="443"/>
      <c r="F14" s="5"/>
      <c r="G14" s="7"/>
    </row>
    <row r="15" spans="1:7" ht="29.5" customHeight="1">
      <c r="A15" s="5"/>
      <c r="B15" s="444" t="s">
        <v>164</v>
      </c>
      <c r="C15" s="444"/>
      <c r="D15" s="444" t="s">
        <v>165</v>
      </c>
      <c r="E15" s="444"/>
      <c r="F15" s="5"/>
      <c r="G15" s="7"/>
    </row>
    <row r="16" spans="1:7" ht="29.5" customHeight="1">
      <c r="A16" s="5"/>
      <c r="B16" s="443"/>
      <c r="C16" s="443"/>
      <c r="D16" s="443"/>
      <c r="E16" s="443"/>
      <c r="F16" s="5"/>
      <c r="G16" s="7"/>
    </row>
    <row r="17" spans="1:7" ht="29.5" customHeight="1">
      <c r="A17" s="5"/>
      <c r="B17" s="443"/>
      <c r="C17" s="443"/>
      <c r="D17" s="443"/>
      <c r="E17" s="443"/>
      <c r="F17" s="5"/>
      <c r="G17" s="7"/>
    </row>
    <row r="18" spans="1:7" ht="29.5" customHeight="1">
      <c r="A18" s="5"/>
      <c r="B18" s="443"/>
      <c r="C18" s="443"/>
      <c r="D18" s="443"/>
      <c r="E18" s="443"/>
      <c r="F18" s="5"/>
      <c r="G18" s="7"/>
    </row>
    <row r="19" spans="1:7" ht="21.5" customHeight="1">
      <c r="A19" s="5"/>
      <c r="B19" s="441"/>
      <c r="C19" s="441"/>
      <c r="D19" s="441"/>
      <c r="E19" s="441"/>
      <c r="F19" s="5"/>
      <c r="G19" s="7"/>
    </row>
    <row r="20" spans="1:7" ht="33" customHeight="1">
      <c r="A20" s="5"/>
      <c r="B20" s="23"/>
      <c r="C20" s="447"/>
      <c r="D20" s="447"/>
      <c r="E20" s="447"/>
      <c r="F20" s="5"/>
      <c r="G20" s="7"/>
    </row>
    <row r="21" spans="1:7" ht="44.25" customHeight="1">
      <c r="A21" s="5"/>
      <c r="B21" s="23"/>
      <c r="C21" s="447"/>
      <c r="D21" s="447"/>
      <c r="E21" s="447"/>
      <c r="F21" s="5"/>
      <c r="G21" s="7"/>
    </row>
    <row r="22" spans="1:7" s="21" customFormat="1" ht="46.5" customHeight="1">
      <c r="A22" s="5"/>
      <c r="E22" s="24"/>
      <c r="F22" s="5"/>
      <c r="G22" s="5"/>
    </row>
    <row r="23" spans="1:7" ht="38.25" customHeight="1">
      <c r="A23" s="5"/>
      <c r="B23" s="23"/>
      <c r="C23" s="447"/>
      <c r="D23" s="447"/>
      <c r="E23" s="447"/>
      <c r="F23" s="5"/>
      <c r="G23" s="7"/>
    </row>
    <row r="24" spans="1:7" ht="44.25" customHeight="1">
      <c r="A24" s="5"/>
      <c r="B24" s="448" t="s">
        <v>166</v>
      </c>
      <c r="C24" s="448"/>
      <c r="D24" s="444" t="s">
        <v>167</v>
      </c>
      <c r="E24" s="444"/>
      <c r="F24" s="5"/>
      <c r="G24" s="7"/>
    </row>
    <row r="25" spans="1:7" ht="32.25" customHeight="1">
      <c r="A25" s="5"/>
      <c r="B25" s="449"/>
      <c r="C25" s="449"/>
      <c r="D25" s="449"/>
      <c r="E25" s="25"/>
      <c r="F25" s="5"/>
      <c r="G25" s="7"/>
    </row>
    <row r="26" spans="1:7" ht="33" customHeight="1">
      <c r="A26" s="5"/>
      <c r="B26" s="450"/>
      <c r="C26" s="450"/>
      <c r="D26" s="450"/>
      <c r="E26" s="450"/>
      <c r="F26" s="5"/>
      <c r="G26" s="7"/>
    </row>
    <row r="27" spans="1:7" ht="11.25" customHeight="1">
      <c r="A27" s="5"/>
      <c r="B27" s="446"/>
      <c r="C27" s="446"/>
      <c r="D27" s="446"/>
      <c r="E27" s="446"/>
      <c r="F27" s="5"/>
      <c r="G27" s="7"/>
    </row>
    <row r="28" spans="1:7" ht="29.5" customHeight="1">
      <c r="A28" s="5"/>
      <c r="B28" s="449"/>
      <c r="C28" s="449"/>
      <c r="D28" s="449"/>
      <c r="E28" s="25"/>
      <c r="F28" s="5"/>
      <c r="G28" s="7"/>
    </row>
    <row r="29" spans="1:7" ht="29.5" customHeight="1">
      <c r="A29" s="5"/>
      <c r="B29" s="26"/>
      <c r="C29" s="451"/>
      <c r="D29" s="451"/>
      <c r="E29" s="451"/>
      <c r="F29" s="5"/>
      <c r="G29" s="7"/>
    </row>
    <row r="30" spans="1:7" ht="29.5" customHeight="1">
      <c r="A30" s="5"/>
      <c r="B30" s="452"/>
      <c r="C30" s="452"/>
      <c r="D30" s="452"/>
      <c r="E30" s="25"/>
      <c r="F30" s="5"/>
      <c r="G30" s="7"/>
    </row>
    <row r="31" spans="1:7" ht="12" customHeight="1">
      <c r="A31" s="5"/>
      <c r="B31" s="446"/>
      <c r="C31" s="446"/>
      <c r="D31" s="446"/>
      <c r="E31" s="446"/>
      <c r="F31" s="5"/>
      <c r="G31" s="7"/>
    </row>
    <row r="32" spans="1:7" ht="29.25" customHeight="1">
      <c r="A32" s="5"/>
      <c r="B32" s="449"/>
      <c r="C32" s="449"/>
      <c r="D32" s="449"/>
      <c r="E32" s="25"/>
      <c r="F32" s="5"/>
      <c r="G32" s="7"/>
    </row>
    <row r="33" spans="1:7" ht="33" customHeight="1">
      <c r="A33" s="5"/>
      <c r="B33" s="449"/>
      <c r="C33" s="449"/>
      <c r="D33" s="449"/>
      <c r="E33" s="25"/>
      <c r="F33" s="5"/>
      <c r="G33" s="7"/>
    </row>
    <row r="34" spans="1:7" ht="33" customHeight="1">
      <c r="A34" s="5"/>
      <c r="B34" s="449"/>
      <c r="C34" s="449"/>
      <c r="D34" s="449"/>
      <c r="E34" s="25"/>
      <c r="F34" s="5"/>
      <c r="G34" s="7"/>
    </row>
    <row r="35" spans="1:7" ht="33" customHeight="1">
      <c r="A35" s="5"/>
      <c r="B35" s="453" t="s">
        <v>168</v>
      </c>
      <c r="C35" s="453"/>
      <c r="D35" s="454" t="s">
        <v>97</v>
      </c>
      <c r="E35" s="454"/>
      <c r="F35" s="5"/>
      <c r="G35" s="7"/>
    </row>
    <row r="36" spans="1:7" ht="26.25" customHeight="1">
      <c r="A36" s="5"/>
      <c r="B36" s="449"/>
      <c r="C36" s="449"/>
      <c r="D36" s="449"/>
      <c r="E36" s="25"/>
      <c r="F36" s="5"/>
      <c r="G36" s="7"/>
    </row>
    <row r="37" spans="1:7">
      <c r="A37" s="5"/>
      <c r="B37" s="5"/>
      <c r="C37" s="5"/>
      <c r="D37" s="5"/>
      <c r="E37" s="5"/>
      <c r="F37" s="5"/>
      <c r="G37" s="7"/>
    </row>
    <row r="38" spans="1:7" ht="14" customHeight="1" thickBot="1">
      <c r="A38" s="12"/>
      <c r="B38" s="386" t="s">
        <v>637</v>
      </c>
      <c r="C38" s="386"/>
      <c r="D38" s="386"/>
      <c r="E38" s="386"/>
      <c r="F38" s="12"/>
      <c r="G38" s="7"/>
    </row>
    <row r="39" spans="1:7" ht="14.5" customHeight="1">
      <c r="A39" s="12"/>
      <c r="B39" s="409"/>
      <c r="C39" s="409"/>
      <c r="D39" s="409"/>
      <c r="E39" s="409"/>
      <c r="F39" s="12"/>
      <c r="G39" s="7"/>
    </row>
    <row r="40" spans="1:7" ht="14.5" customHeight="1">
      <c r="A40" s="12"/>
      <c r="B40" s="388"/>
      <c r="C40" s="388"/>
      <c r="D40" s="388"/>
      <c r="E40" s="388"/>
      <c r="F40" s="12"/>
      <c r="G40" s="7"/>
    </row>
    <row r="41" spans="1:7">
      <c r="A41" s="7"/>
      <c r="B41" s="7"/>
      <c r="C41" s="7"/>
      <c r="D41" s="7"/>
      <c r="E41" s="7"/>
      <c r="F41" s="7"/>
    </row>
  </sheetData>
  <mergeCells count="33">
    <mergeCell ref="B38:E38"/>
    <mergeCell ref="B39:E39"/>
    <mergeCell ref="B40:E40"/>
    <mergeCell ref="B32:D32"/>
    <mergeCell ref="B33:D33"/>
    <mergeCell ref="B34:D34"/>
    <mergeCell ref="B35:C35"/>
    <mergeCell ref="D35:E35"/>
    <mergeCell ref="B36:D36"/>
    <mergeCell ref="B31:E31"/>
    <mergeCell ref="C20:E20"/>
    <mergeCell ref="C21:E21"/>
    <mergeCell ref="C23:E23"/>
    <mergeCell ref="B24:C24"/>
    <mergeCell ref="D24:E24"/>
    <mergeCell ref="B25:D25"/>
    <mergeCell ref="B26:E26"/>
    <mergeCell ref="B27:E27"/>
    <mergeCell ref="B28:D28"/>
    <mergeCell ref="C29:E29"/>
    <mergeCell ref="B30:D30"/>
    <mergeCell ref="B19:E19"/>
    <mergeCell ref="B8:E8"/>
    <mergeCell ref="B9:E9"/>
    <mergeCell ref="B10:D10"/>
    <mergeCell ref="B11:E11"/>
    <mergeCell ref="B12:E12"/>
    <mergeCell ref="B14:E14"/>
    <mergeCell ref="B15:C15"/>
    <mergeCell ref="D15:E15"/>
    <mergeCell ref="B16:E16"/>
    <mergeCell ref="B17:E17"/>
    <mergeCell ref="B18:E18"/>
  </mergeCells>
  <hyperlinks>
    <hyperlink ref="E5" r:id="rId1"/>
  </hyperlinks>
  <pageMargins left="0" right="0" top="0" bottom="0" header="0.3" footer="0.3"/>
  <pageSetup scale="74" orientation="portrait"/>
  <drawing r:id="rId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2060"/>
    <pageSetUpPr fitToPage="1"/>
  </sheetPr>
  <dimension ref="A1:G41"/>
  <sheetViews>
    <sheetView view="pageBreakPreview" zoomScale="60" workbookViewId="0"/>
  </sheetViews>
  <sheetFormatPr baseColWidth="10" defaultColWidth="9.1640625" defaultRowHeight="12" x14ac:dyDescent="0"/>
  <cols>
    <col min="1" max="1" width="10.33203125" style="11" customWidth="1"/>
    <col min="2" max="2" width="30.6640625" style="11" customWidth="1"/>
    <col min="3" max="3" width="30.83203125" style="11" customWidth="1"/>
    <col min="4" max="5" width="30.6640625" style="11" customWidth="1"/>
    <col min="6" max="6" width="10.33203125" style="11" customWidth="1"/>
    <col min="7" max="7" width="9.1640625" style="11" customWidth="1"/>
    <col min="8" max="8" width="9.5" style="11" customWidth="1"/>
    <col min="9" max="16384" width="9.1640625" style="11"/>
  </cols>
  <sheetData>
    <row r="1" spans="1:7" s="7" customFormat="1">
      <c r="A1" s="5"/>
      <c r="B1" s="6"/>
      <c r="C1" s="6"/>
      <c r="D1" s="6"/>
      <c r="E1" s="6"/>
      <c r="F1" s="5"/>
    </row>
    <row r="2" spans="1:7" s="9" customFormat="1">
      <c r="A2" s="6"/>
      <c r="B2" s="6"/>
      <c r="C2" s="6"/>
      <c r="D2" s="6"/>
      <c r="E2" s="8" t="s">
        <v>19</v>
      </c>
      <c r="F2" s="6"/>
    </row>
    <row r="3" spans="1:7" s="9" customFormat="1">
      <c r="A3" s="6"/>
      <c r="B3" s="6"/>
      <c r="C3" s="6"/>
      <c r="D3" s="6"/>
      <c r="E3" s="8" t="s">
        <v>20</v>
      </c>
      <c r="F3" s="6"/>
    </row>
    <row r="4" spans="1:7" s="9" customFormat="1">
      <c r="A4" s="6"/>
      <c r="B4" s="6"/>
      <c r="C4" s="6"/>
      <c r="D4" s="6"/>
      <c r="E4" s="8" t="s">
        <v>21</v>
      </c>
      <c r="F4" s="6"/>
    </row>
    <row r="5" spans="1:7" s="9" customFormat="1" ht="14">
      <c r="A5" s="6"/>
      <c r="B5" s="10"/>
      <c r="C5" s="6"/>
      <c r="D5" s="6"/>
      <c r="E5" s="8" t="s">
        <v>638</v>
      </c>
      <c r="F5" s="6"/>
    </row>
    <row r="6" spans="1:7" s="7" customFormat="1">
      <c r="A6" s="5"/>
      <c r="B6" s="6"/>
      <c r="C6" s="6"/>
      <c r="D6" s="6"/>
      <c r="E6" s="6"/>
      <c r="F6" s="5"/>
    </row>
    <row r="7" spans="1:7">
      <c r="A7" s="5"/>
      <c r="B7" s="6"/>
      <c r="C7" s="6"/>
      <c r="D7" s="6"/>
      <c r="E7" s="6"/>
      <c r="F7" s="5"/>
      <c r="G7" s="7"/>
    </row>
    <row r="8" spans="1:7" ht="57" customHeight="1">
      <c r="A8" s="5"/>
      <c r="B8" s="442"/>
      <c r="C8" s="442"/>
      <c r="D8" s="442"/>
      <c r="E8" s="442"/>
      <c r="F8" s="5"/>
      <c r="G8" s="7"/>
    </row>
    <row r="9" spans="1:7" ht="21.5" customHeight="1">
      <c r="A9" s="5"/>
      <c r="B9" s="441"/>
      <c r="C9" s="441"/>
      <c r="D9" s="441"/>
      <c r="E9" s="441"/>
      <c r="F9" s="5"/>
      <c r="G9" s="7"/>
    </row>
    <row r="10" spans="1:7" ht="35.25" customHeight="1">
      <c r="A10" s="5"/>
      <c r="B10" s="443"/>
      <c r="C10" s="443"/>
      <c r="D10" s="443"/>
      <c r="E10" s="20"/>
      <c r="F10" s="5"/>
      <c r="G10" s="7"/>
    </row>
    <row r="11" spans="1:7" ht="29.5" customHeight="1">
      <c r="A11" s="5"/>
      <c r="B11" s="444"/>
      <c r="C11" s="444"/>
      <c r="D11" s="444"/>
      <c r="E11" s="444"/>
      <c r="F11" s="5"/>
      <c r="G11" s="7"/>
    </row>
    <row r="12" spans="1:7" ht="29.5" customHeight="1">
      <c r="A12" s="5"/>
      <c r="B12" s="445"/>
      <c r="C12" s="445"/>
      <c r="D12" s="445"/>
      <c r="E12" s="445"/>
      <c r="F12" s="5"/>
      <c r="G12" s="7"/>
    </row>
    <row r="13" spans="1:7" s="21" customFormat="1" ht="29.5" customHeight="1">
      <c r="A13" s="5"/>
      <c r="C13" s="22"/>
      <c r="E13" s="22"/>
      <c r="F13" s="5"/>
      <c r="G13" s="5"/>
    </row>
    <row r="14" spans="1:7" ht="29.5" customHeight="1">
      <c r="A14" s="5"/>
      <c r="B14" s="443"/>
      <c r="C14" s="443"/>
      <c r="D14" s="443"/>
      <c r="E14" s="443"/>
      <c r="F14" s="5"/>
      <c r="G14" s="7"/>
    </row>
    <row r="15" spans="1:7" ht="29.5" customHeight="1">
      <c r="A15" s="5"/>
      <c r="B15" s="444" t="s">
        <v>169</v>
      </c>
      <c r="C15" s="444"/>
      <c r="D15" s="444" t="s">
        <v>170</v>
      </c>
      <c r="E15" s="444"/>
      <c r="F15" s="5"/>
      <c r="G15" s="7"/>
    </row>
    <row r="16" spans="1:7" ht="29.5" customHeight="1">
      <c r="A16" s="5"/>
      <c r="B16" s="443"/>
      <c r="C16" s="443"/>
      <c r="D16" s="443"/>
      <c r="E16" s="443"/>
      <c r="F16" s="5"/>
      <c r="G16" s="7"/>
    </row>
    <row r="17" spans="1:7" ht="29.5" customHeight="1">
      <c r="A17" s="5"/>
      <c r="B17" s="443"/>
      <c r="C17" s="443"/>
      <c r="D17" s="443"/>
      <c r="E17" s="443"/>
      <c r="F17" s="5"/>
      <c r="G17" s="7"/>
    </row>
    <row r="18" spans="1:7" ht="29.5" customHeight="1">
      <c r="A18" s="5"/>
      <c r="B18" s="443"/>
      <c r="C18" s="443"/>
      <c r="D18" s="443"/>
      <c r="E18" s="443"/>
      <c r="F18" s="5"/>
      <c r="G18" s="7"/>
    </row>
    <row r="19" spans="1:7" ht="21.5" customHeight="1">
      <c r="A19" s="5"/>
      <c r="B19" s="441"/>
      <c r="C19" s="441"/>
      <c r="D19" s="441"/>
      <c r="E19" s="441"/>
      <c r="F19" s="5"/>
      <c r="G19" s="7"/>
    </row>
    <row r="20" spans="1:7" ht="33" customHeight="1">
      <c r="A20" s="5"/>
      <c r="B20" s="23"/>
      <c r="C20" s="447"/>
      <c r="D20" s="447"/>
      <c r="E20" s="447"/>
      <c r="F20" s="5"/>
      <c r="G20" s="7"/>
    </row>
    <row r="21" spans="1:7" ht="44.25" customHeight="1">
      <c r="A21" s="5"/>
      <c r="B21" s="23"/>
      <c r="C21" s="447"/>
      <c r="D21" s="447"/>
      <c r="E21" s="447"/>
      <c r="F21" s="5"/>
      <c r="G21" s="7"/>
    </row>
    <row r="22" spans="1:7" s="21" customFormat="1" ht="46.5" customHeight="1">
      <c r="A22" s="5"/>
      <c r="E22" s="24"/>
      <c r="F22" s="5"/>
      <c r="G22" s="5"/>
    </row>
    <row r="23" spans="1:7" ht="38.25" customHeight="1">
      <c r="A23" s="5"/>
      <c r="B23" s="23"/>
      <c r="C23" s="447"/>
      <c r="D23" s="447"/>
      <c r="E23" s="447"/>
      <c r="F23" s="5"/>
      <c r="G23" s="7"/>
    </row>
    <row r="24" spans="1:7" ht="44.25" customHeight="1">
      <c r="A24" s="5"/>
      <c r="B24" s="448" t="s">
        <v>171</v>
      </c>
      <c r="C24" s="448"/>
      <c r="D24" s="444" t="s">
        <v>172</v>
      </c>
      <c r="E24" s="444"/>
      <c r="F24" s="5"/>
      <c r="G24" s="7"/>
    </row>
    <row r="25" spans="1:7" ht="32.25" customHeight="1">
      <c r="A25" s="5"/>
      <c r="B25" s="449"/>
      <c r="C25" s="449"/>
      <c r="D25" s="449"/>
      <c r="E25" s="25"/>
      <c r="F25" s="5"/>
      <c r="G25" s="7"/>
    </row>
    <row r="26" spans="1:7" ht="33" customHeight="1">
      <c r="A26" s="5"/>
      <c r="B26" s="450"/>
      <c r="C26" s="450"/>
      <c r="D26" s="450"/>
      <c r="E26" s="450"/>
      <c r="F26" s="5"/>
      <c r="G26" s="7"/>
    </row>
    <row r="27" spans="1:7" ht="11.25" customHeight="1">
      <c r="A27" s="5"/>
      <c r="B27" s="446"/>
      <c r="C27" s="446"/>
      <c r="D27" s="446"/>
      <c r="E27" s="446"/>
      <c r="F27" s="5"/>
      <c r="G27" s="7"/>
    </row>
    <row r="28" spans="1:7" ht="29.5" customHeight="1">
      <c r="A28" s="5"/>
      <c r="B28" s="449"/>
      <c r="C28" s="449"/>
      <c r="D28" s="449"/>
      <c r="E28" s="25"/>
      <c r="F28" s="5"/>
      <c r="G28" s="7"/>
    </row>
    <row r="29" spans="1:7" ht="29.5" customHeight="1">
      <c r="A29" s="5"/>
      <c r="B29" s="26"/>
      <c r="C29" s="451"/>
      <c r="D29" s="451"/>
      <c r="E29" s="451"/>
      <c r="F29" s="5"/>
      <c r="G29" s="7"/>
    </row>
    <row r="30" spans="1:7" ht="29.5" customHeight="1">
      <c r="A30" s="5"/>
      <c r="B30" s="452"/>
      <c r="C30" s="452"/>
      <c r="D30" s="452"/>
      <c r="E30" s="25"/>
      <c r="F30" s="5"/>
      <c r="G30" s="7"/>
    </row>
    <row r="31" spans="1:7" ht="12" customHeight="1">
      <c r="A31" s="5"/>
      <c r="B31" s="446"/>
      <c r="C31" s="446"/>
      <c r="D31" s="446"/>
      <c r="E31" s="446"/>
      <c r="F31" s="5"/>
      <c r="G31" s="7"/>
    </row>
    <row r="32" spans="1:7" ht="29.25" customHeight="1">
      <c r="A32" s="5"/>
      <c r="B32" s="449"/>
      <c r="C32" s="449"/>
      <c r="D32" s="449"/>
      <c r="E32" s="25"/>
      <c r="F32" s="5"/>
      <c r="G32" s="7"/>
    </row>
    <row r="33" spans="1:7" ht="33" customHeight="1">
      <c r="A33" s="5"/>
      <c r="B33" s="449"/>
      <c r="C33" s="449"/>
      <c r="D33" s="449"/>
      <c r="E33" s="25"/>
      <c r="F33" s="5"/>
      <c r="G33" s="7"/>
    </row>
    <row r="34" spans="1:7" ht="33" customHeight="1">
      <c r="A34" s="5"/>
      <c r="B34" s="449"/>
      <c r="C34" s="449"/>
      <c r="D34" s="449"/>
      <c r="E34" s="25"/>
      <c r="F34" s="5"/>
      <c r="G34" s="7"/>
    </row>
    <row r="35" spans="1:7" ht="33" customHeight="1">
      <c r="A35" s="5"/>
      <c r="B35" s="454" t="s">
        <v>173</v>
      </c>
      <c r="C35" s="454"/>
      <c r="D35" s="454" t="s">
        <v>174</v>
      </c>
      <c r="E35" s="454"/>
      <c r="F35" s="5"/>
      <c r="G35" s="7"/>
    </row>
    <row r="36" spans="1:7" ht="26.25" customHeight="1">
      <c r="A36" s="5"/>
      <c r="B36" s="449"/>
      <c r="C36" s="449"/>
      <c r="D36" s="449"/>
      <c r="E36" s="25"/>
      <c r="F36" s="5"/>
      <c r="G36" s="7"/>
    </row>
    <row r="37" spans="1:7">
      <c r="A37" s="5"/>
      <c r="B37" s="5"/>
      <c r="C37" s="5"/>
      <c r="D37" s="5"/>
      <c r="E37" s="5"/>
      <c r="F37" s="5"/>
      <c r="G37" s="7"/>
    </row>
    <row r="38" spans="1:7" ht="14" customHeight="1" thickBot="1">
      <c r="A38" s="12"/>
      <c r="B38" s="386" t="s">
        <v>637</v>
      </c>
      <c r="C38" s="386"/>
      <c r="D38" s="386"/>
      <c r="E38" s="386"/>
      <c r="F38" s="12"/>
      <c r="G38" s="7"/>
    </row>
    <row r="39" spans="1:7" ht="14.5" customHeight="1">
      <c r="A39" s="12"/>
      <c r="B39" s="409"/>
      <c r="C39" s="409"/>
      <c r="D39" s="409"/>
      <c r="E39" s="409"/>
      <c r="F39" s="12"/>
      <c r="G39" s="7"/>
    </row>
    <row r="40" spans="1:7" ht="14.5" customHeight="1">
      <c r="A40" s="12"/>
      <c r="B40" s="388"/>
      <c r="C40" s="388"/>
      <c r="D40" s="388"/>
      <c r="E40" s="388"/>
      <c r="F40" s="12"/>
      <c r="G40" s="7"/>
    </row>
    <row r="41" spans="1:7">
      <c r="A41" s="7"/>
      <c r="B41" s="7"/>
      <c r="C41" s="7"/>
      <c r="D41" s="7"/>
      <c r="E41" s="7"/>
      <c r="F41" s="7"/>
    </row>
  </sheetData>
  <mergeCells count="33">
    <mergeCell ref="B38:E38"/>
    <mergeCell ref="B39:E39"/>
    <mergeCell ref="B40:E40"/>
    <mergeCell ref="B32:D32"/>
    <mergeCell ref="B33:D33"/>
    <mergeCell ref="B34:D34"/>
    <mergeCell ref="B35:C35"/>
    <mergeCell ref="D35:E35"/>
    <mergeCell ref="B36:D36"/>
    <mergeCell ref="B31:E31"/>
    <mergeCell ref="C20:E20"/>
    <mergeCell ref="C21:E21"/>
    <mergeCell ref="C23:E23"/>
    <mergeCell ref="B24:C24"/>
    <mergeCell ref="D24:E24"/>
    <mergeCell ref="B25:D25"/>
    <mergeCell ref="B26:E26"/>
    <mergeCell ref="B27:E27"/>
    <mergeCell ref="B28:D28"/>
    <mergeCell ref="C29:E29"/>
    <mergeCell ref="B30:D30"/>
    <mergeCell ref="B19:E19"/>
    <mergeCell ref="B8:E8"/>
    <mergeCell ref="B9:E9"/>
    <mergeCell ref="B10:D10"/>
    <mergeCell ref="B11:E11"/>
    <mergeCell ref="B12:E12"/>
    <mergeCell ref="B14:E14"/>
    <mergeCell ref="B15:C15"/>
    <mergeCell ref="D15:E15"/>
    <mergeCell ref="B16:E16"/>
    <mergeCell ref="B17:E17"/>
    <mergeCell ref="B18:E18"/>
  </mergeCells>
  <hyperlinks>
    <hyperlink ref="E5" r:id="rId1"/>
  </hyperlinks>
  <pageMargins left="0" right="0" top="0" bottom="0" header="0.3" footer="0.3"/>
  <pageSetup scale="74" orientation="portrait"/>
  <drawing r:id="rId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2060"/>
    <pageSetUpPr fitToPage="1"/>
  </sheetPr>
  <dimension ref="A1:G41"/>
  <sheetViews>
    <sheetView view="pageBreakPreview" zoomScale="60" workbookViewId="0"/>
  </sheetViews>
  <sheetFormatPr baseColWidth="10" defaultColWidth="9.1640625" defaultRowHeight="12" x14ac:dyDescent="0"/>
  <cols>
    <col min="1" max="1" width="10.33203125" style="11" customWidth="1"/>
    <col min="2" max="2" width="30.6640625" style="11" customWidth="1"/>
    <col min="3" max="3" width="30.83203125" style="11" customWidth="1"/>
    <col min="4" max="5" width="30.6640625" style="11" customWidth="1"/>
    <col min="6" max="6" width="10.33203125" style="11" customWidth="1"/>
    <col min="7" max="7" width="9.1640625" style="11" customWidth="1"/>
    <col min="8" max="8" width="9.5" style="11" customWidth="1"/>
    <col min="9" max="16384" width="9.1640625" style="11"/>
  </cols>
  <sheetData>
    <row r="1" spans="1:7" s="7" customFormat="1">
      <c r="A1" s="5"/>
      <c r="B1" s="6"/>
      <c r="C1" s="6"/>
      <c r="D1" s="6"/>
      <c r="E1" s="6"/>
      <c r="F1" s="5"/>
    </row>
    <row r="2" spans="1:7" s="9" customFormat="1">
      <c r="A2" s="6"/>
      <c r="B2" s="6"/>
      <c r="C2" s="6"/>
      <c r="D2" s="6"/>
      <c r="E2" s="8" t="s">
        <v>19</v>
      </c>
      <c r="F2" s="6"/>
    </row>
    <row r="3" spans="1:7" s="9" customFormat="1">
      <c r="A3" s="6"/>
      <c r="B3" s="6"/>
      <c r="C3" s="6"/>
      <c r="D3" s="6"/>
      <c r="E3" s="8" t="s">
        <v>20</v>
      </c>
      <c r="F3" s="6"/>
    </row>
    <row r="4" spans="1:7" s="9" customFormat="1">
      <c r="A4" s="6"/>
      <c r="B4" s="6"/>
      <c r="C4" s="6"/>
      <c r="D4" s="6"/>
      <c r="E4" s="8" t="s">
        <v>21</v>
      </c>
      <c r="F4" s="6"/>
    </row>
    <row r="5" spans="1:7" s="9" customFormat="1" ht="14">
      <c r="A5" s="6"/>
      <c r="B5" s="10"/>
      <c r="C5" s="6"/>
      <c r="D5" s="6"/>
      <c r="E5" s="8" t="s">
        <v>638</v>
      </c>
      <c r="F5" s="6"/>
    </row>
    <row r="6" spans="1:7" s="7" customFormat="1">
      <c r="A6" s="5"/>
      <c r="B6" s="6"/>
      <c r="C6" s="6"/>
      <c r="D6" s="6"/>
      <c r="E6" s="8"/>
      <c r="F6" s="5"/>
    </row>
    <row r="7" spans="1:7">
      <c r="A7" s="5"/>
      <c r="B7" s="6"/>
      <c r="C7" s="6"/>
      <c r="D7" s="6"/>
      <c r="E7" s="6"/>
      <c r="F7" s="5"/>
      <c r="G7" s="7"/>
    </row>
    <row r="8" spans="1:7" ht="57" customHeight="1">
      <c r="A8" s="5"/>
      <c r="B8" s="442"/>
      <c r="C8" s="442"/>
      <c r="D8" s="442"/>
      <c r="E8" s="442"/>
      <c r="F8" s="5"/>
      <c r="G8" s="7"/>
    </row>
    <row r="9" spans="1:7" ht="21.5" customHeight="1">
      <c r="A9" s="5"/>
      <c r="B9" s="441"/>
      <c r="C9" s="441"/>
      <c r="D9" s="441"/>
      <c r="E9" s="441"/>
      <c r="F9" s="5"/>
      <c r="G9" s="7"/>
    </row>
    <row r="10" spans="1:7" ht="35.25" customHeight="1">
      <c r="A10" s="5"/>
      <c r="B10" s="443"/>
      <c r="C10" s="443"/>
      <c r="D10" s="443"/>
      <c r="E10" s="20"/>
      <c r="F10" s="5"/>
      <c r="G10" s="7"/>
    </row>
    <row r="11" spans="1:7" ht="29.5" customHeight="1">
      <c r="A11" s="5"/>
      <c r="B11" s="444"/>
      <c r="C11" s="444"/>
      <c r="D11" s="444"/>
      <c r="E11" s="444"/>
      <c r="F11" s="5"/>
      <c r="G11" s="7"/>
    </row>
    <row r="12" spans="1:7" ht="29.5" customHeight="1">
      <c r="A12" s="5"/>
      <c r="B12" s="445"/>
      <c r="C12" s="445"/>
      <c r="D12" s="445"/>
      <c r="E12" s="445"/>
      <c r="F12" s="5"/>
      <c r="G12" s="7"/>
    </row>
    <row r="13" spans="1:7" s="21" customFormat="1" ht="29.5" customHeight="1">
      <c r="A13" s="5"/>
      <c r="C13" s="22"/>
      <c r="E13" s="22"/>
      <c r="F13" s="5"/>
      <c r="G13" s="5"/>
    </row>
    <row r="14" spans="1:7" ht="29.5" customHeight="1">
      <c r="A14" s="5"/>
      <c r="B14" s="443"/>
      <c r="C14" s="443"/>
      <c r="D14" s="443"/>
      <c r="E14" s="443"/>
      <c r="F14" s="5"/>
      <c r="G14" s="7"/>
    </row>
    <row r="15" spans="1:7" ht="29.5" customHeight="1">
      <c r="A15" s="5"/>
      <c r="B15" s="444" t="s">
        <v>169</v>
      </c>
      <c r="C15" s="444"/>
      <c r="D15" s="444" t="s">
        <v>170</v>
      </c>
      <c r="E15" s="444"/>
      <c r="F15" s="5"/>
      <c r="G15" s="7"/>
    </row>
    <row r="16" spans="1:7" ht="29.5" customHeight="1">
      <c r="A16" s="5"/>
      <c r="B16" s="443"/>
      <c r="C16" s="443"/>
      <c r="D16" s="443"/>
      <c r="E16" s="443"/>
      <c r="F16" s="5"/>
      <c r="G16" s="7"/>
    </row>
    <row r="17" spans="1:7" ht="29.5" customHeight="1">
      <c r="A17" s="5"/>
      <c r="B17" s="443"/>
      <c r="C17" s="443"/>
      <c r="D17" s="443"/>
      <c r="E17" s="443"/>
      <c r="F17" s="5"/>
      <c r="G17" s="7"/>
    </row>
    <row r="18" spans="1:7" ht="29.5" customHeight="1">
      <c r="A18" s="5"/>
      <c r="B18" s="443"/>
      <c r="C18" s="443"/>
      <c r="D18" s="443"/>
      <c r="E18" s="443"/>
      <c r="F18" s="5"/>
      <c r="G18" s="7"/>
    </row>
    <row r="19" spans="1:7" ht="21.5" customHeight="1">
      <c r="A19" s="5"/>
      <c r="B19" s="441"/>
      <c r="C19" s="441"/>
      <c r="D19" s="441"/>
      <c r="E19" s="441"/>
      <c r="F19" s="5"/>
      <c r="G19" s="7"/>
    </row>
    <row r="20" spans="1:7" ht="33" customHeight="1">
      <c r="A20" s="5"/>
      <c r="B20" s="23"/>
      <c r="C20" s="447"/>
      <c r="D20" s="447"/>
      <c r="E20" s="447"/>
      <c r="F20" s="5"/>
      <c r="G20" s="7"/>
    </row>
    <row r="21" spans="1:7" ht="44.25" customHeight="1">
      <c r="A21" s="5"/>
      <c r="B21" s="23"/>
      <c r="C21" s="447"/>
      <c r="D21" s="447"/>
      <c r="E21" s="447"/>
      <c r="F21" s="5"/>
      <c r="G21" s="7"/>
    </row>
    <row r="22" spans="1:7" s="21" customFormat="1" ht="46.5" customHeight="1">
      <c r="A22" s="5"/>
      <c r="E22" s="24"/>
      <c r="F22" s="5"/>
      <c r="G22" s="5"/>
    </row>
    <row r="23" spans="1:7" ht="38.25" customHeight="1">
      <c r="A23" s="5"/>
      <c r="B23" s="23"/>
      <c r="C23" s="447"/>
      <c r="D23" s="447"/>
      <c r="E23" s="447"/>
      <c r="F23" s="5"/>
      <c r="G23" s="7"/>
    </row>
    <row r="24" spans="1:7" ht="44.25" customHeight="1">
      <c r="A24" s="5"/>
      <c r="B24" s="444" t="s">
        <v>171</v>
      </c>
      <c r="C24" s="444"/>
      <c r="D24" s="444" t="s">
        <v>172</v>
      </c>
      <c r="E24" s="444"/>
      <c r="F24" s="5"/>
      <c r="G24" s="7"/>
    </row>
    <row r="25" spans="1:7" ht="32.25" customHeight="1">
      <c r="A25" s="5"/>
      <c r="B25" s="449"/>
      <c r="C25" s="449"/>
      <c r="D25" s="449"/>
      <c r="E25" s="25"/>
      <c r="F25" s="5"/>
      <c r="G25" s="7"/>
    </row>
    <row r="26" spans="1:7" ht="33" customHeight="1">
      <c r="A26" s="5"/>
      <c r="B26" s="450"/>
      <c r="C26" s="450"/>
      <c r="D26" s="450"/>
      <c r="E26" s="450"/>
      <c r="F26" s="5"/>
      <c r="G26" s="7"/>
    </row>
    <row r="27" spans="1:7" ht="11.25" customHeight="1">
      <c r="A27" s="5"/>
      <c r="B27" s="446"/>
      <c r="C27" s="446"/>
      <c r="D27" s="446"/>
      <c r="E27" s="446"/>
      <c r="F27" s="5"/>
      <c r="G27" s="7"/>
    </row>
    <row r="28" spans="1:7" ht="29.5" customHeight="1">
      <c r="A28" s="5"/>
      <c r="B28" s="449"/>
      <c r="C28" s="449"/>
      <c r="D28" s="449"/>
      <c r="E28" s="25"/>
      <c r="F28" s="5"/>
      <c r="G28" s="7"/>
    </row>
    <row r="29" spans="1:7" ht="29.5" customHeight="1">
      <c r="A29" s="5"/>
      <c r="B29" s="26"/>
      <c r="C29" s="451"/>
      <c r="D29" s="451"/>
      <c r="E29" s="451"/>
      <c r="F29" s="5"/>
      <c r="G29" s="7"/>
    </row>
    <row r="30" spans="1:7" ht="29.5" customHeight="1">
      <c r="A30" s="5"/>
      <c r="B30" s="452"/>
      <c r="C30" s="452"/>
      <c r="D30" s="452"/>
      <c r="E30" s="25"/>
      <c r="F30" s="5"/>
      <c r="G30" s="7"/>
    </row>
    <row r="31" spans="1:7" ht="12" customHeight="1">
      <c r="A31" s="5"/>
      <c r="B31" s="446"/>
      <c r="C31" s="446"/>
      <c r="D31" s="446"/>
      <c r="E31" s="446"/>
      <c r="F31" s="5"/>
      <c r="G31" s="7"/>
    </row>
    <row r="32" spans="1:7" ht="29.25" customHeight="1">
      <c r="A32" s="5"/>
      <c r="B32" s="449"/>
      <c r="C32" s="449"/>
      <c r="D32" s="449"/>
      <c r="E32" s="25"/>
      <c r="F32" s="5"/>
      <c r="G32" s="7"/>
    </row>
    <row r="33" spans="1:7" ht="33" customHeight="1">
      <c r="A33" s="5"/>
      <c r="B33" s="449"/>
      <c r="C33" s="449"/>
      <c r="D33" s="449"/>
      <c r="E33" s="25"/>
      <c r="F33" s="5"/>
      <c r="G33" s="7"/>
    </row>
    <row r="34" spans="1:7" ht="33" customHeight="1">
      <c r="A34" s="5"/>
      <c r="B34" s="449"/>
      <c r="C34" s="449"/>
      <c r="D34" s="449"/>
      <c r="E34" s="25"/>
      <c r="F34" s="5"/>
      <c r="G34" s="7"/>
    </row>
    <row r="35" spans="1:7" ht="33" customHeight="1">
      <c r="A35" s="5"/>
      <c r="B35" s="454" t="s">
        <v>173</v>
      </c>
      <c r="C35" s="454"/>
      <c r="D35" s="454" t="s">
        <v>174</v>
      </c>
      <c r="E35" s="454"/>
      <c r="F35" s="5"/>
      <c r="G35" s="7"/>
    </row>
    <row r="36" spans="1:7" ht="26.25" customHeight="1">
      <c r="A36" s="5"/>
      <c r="B36" s="449"/>
      <c r="C36" s="449"/>
      <c r="D36" s="449"/>
      <c r="E36" s="25"/>
      <c r="F36" s="5"/>
      <c r="G36" s="7"/>
    </row>
    <row r="37" spans="1:7">
      <c r="A37" s="5"/>
      <c r="B37" s="5"/>
      <c r="C37" s="5"/>
      <c r="D37" s="5"/>
      <c r="E37" s="5"/>
      <c r="F37" s="5"/>
      <c r="G37" s="7"/>
    </row>
    <row r="38" spans="1:7" ht="14" customHeight="1" thickBot="1">
      <c r="A38" s="12"/>
      <c r="B38" s="386" t="s">
        <v>637</v>
      </c>
      <c r="C38" s="386"/>
      <c r="D38" s="386"/>
      <c r="E38" s="386"/>
      <c r="F38" s="12"/>
      <c r="G38" s="7"/>
    </row>
    <row r="39" spans="1:7" ht="14.5" customHeight="1">
      <c r="A39" s="12"/>
      <c r="B39" s="409"/>
      <c r="C39" s="409"/>
      <c r="D39" s="409"/>
      <c r="E39" s="409"/>
      <c r="F39" s="12"/>
      <c r="G39" s="7"/>
    </row>
    <row r="40" spans="1:7" ht="14.5" customHeight="1">
      <c r="A40" s="12"/>
      <c r="B40" s="388"/>
      <c r="C40" s="388"/>
      <c r="D40" s="388"/>
      <c r="E40" s="388"/>
      <c r="F40" s="12"/>
      <c r="G40" s="7"/>
    </row>
    <row r="41" spans="1:7">
      <c r="A41" s="7"/>
      <c r="B41" s="7"/>
      <c r="C41" s="7"/>
      <c r="D41" s="7"/>
      <c r="E41" s="7"/>
      <c r="F41" s="7"/>
    </row>
  </sheetData>
  <mergeCells count="33">
    <mergeCell ref="B38:E38"/>
    <mergeCell ref="B39:E39"/>
    <mergeCell ref="B40:E40"/>
    <mergeCell ref="B32:D32"/>
    <mergeCell ref="B33:D33"/>
    <mergeCell ref="B34:D34"/>
    <mergeCell ref="B35:C35"/>
    <mergeCell ref="D35:E35"/>
    <mergeCell ref="B36:D36"/>
    <mergeCell ref="B31:E31"/>
    <mergeCell ref="C20:E20"/>
    <mergeCell ref="C21:E21"/>
    <mergeCell ref="C23:E23"/>
    <mergeCell ref="B24:C24"/>
    <mergeCell ref="D24:E24"/>
    <mergeCell ref="B25:D25"/>
    <mergeCell ref="B26:E26"/>
    <mergeCell ref="B27:E27"/>
    <mergeCell ref="B28:D28"/>
    <mergeCell ref="C29:E29"/>
    <mergeCell ref="B30:D30"/>
    <mergeCell ref="B19:E19"/>
    <mergeCell ref="B8:E8"/>
    <mergeCell ref="B9:E9"/>
    <mergeCell ref="B10:D10"/>
    <mergeCell ref="B11:E11"/>
    <mergeCell ref="B12:E12"/>
    <mergeCell ref="B14:E14"/>
    <mergeCell ref="B15:C15"/>
    <mergeCell ref="D15:E15"/>
    <mergeCell ref="B16:E16"/>
    <mergeCell ref="B17:E17"/>
    <mergeCell ref="B18:E18"/>
  </mergeCells>
  <hyperlinks>
    <hyperlink ref="E5" r:id="rId1"/>
  </hyperlinks>
  <pageMargins left="0" right="0" top="0" bottom="0" header="0.3" footer="0.3"/>
  <pageSetup scale="74" orientation="portrait"/>
  <drawing r:id="rId2"/>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ntacts" enableFormatConditionsCalculation="0">
    <tabColor indexed="57"/>
  </sheetPr>
  <dimension ref="A1:F10000"/>
  <sheetViews>
    <sheetView showGridLines="0" showZeros="0" topLeftCell="B1" workbookViewId="0"/>
  </sheetViews>
  <sheetFormatPr baseColWidth="10" defaultColWidth="8.83203125" defaultRowHeight="12" x14ac:dyDescent="0"/>
  <cols>
    <col min="1" max="1" width="9.1640625" hidden="1" customWidth="1"/>
    <col min="2" max="2" width="3.5" customWidth="1"/>
    <col min="3" max="3" width="14" bestFit="1" customWidth="1"/>
    <col min="4" max="4" width="3.5" customWidth="1"/>
    <col min="5" max="5" width="27" customWidth="1"/>
    <col min="6" max="6" width="50" customWidth="1"/>
    <col min="7" max="7" width="39.83203125" customWidth="1"/>
    <col min="8" max="8" width="2.6640625" customWidth="1"/>
    <col min="9" max="9" width="2.5" customWidth="1"/>
    <col min="10" max="10" width="24" customWidth="1"/>
    <col min="11" max="11" width="52.5" customWidth="1"/>
    <col min="12" max="12" width="5" bestFit="1" customWidth="1"/>
    <col min="13" max="14" width="8.1640625" bestFit="1" customWidth="1"/>
    <col min="15" max="15" width="7" bestFit="1" customWidth="1"/>
    <col min="16" max="16" width="8" bestFit="1" customWidth="1"/>
    <col min="24" max="24" width="14.5" bestFit="1" customWidth="1"/>
    <col min="27" max="27" width="14.5" bestFit="1" customWidth="1"/>
    <col min="63" max="63" width="19.33203125" bestFit="1" customWidth="1"/>
  </cols>
  <sheetData>
    <row r="1" spans="4:6" ht="30" customHeight="1"/>
    <row r="2" spans="4:6" ht="12.75" customHeight="1"/>
    <row r="3" spans="4:6" ht="12.75" customHeight="1"/>
    <row r="4" spans="4:6" ht="12.75" customHeight="1"/>
    <row r="5" spans="4:6" ht="12.75" customHeight="1">
      <c r="D5" s="4" t="s">
        <v>18</v>
      </c>
    </row>
    <row r="6" spans="4:6" ht="12.75" customHeight="1">
      <c r="F6" s="1"/>
    </row>
    <row r="7" spans="4:6" ht="12.75" customHeight="1"/>
    <row r="8" spans="4:6" ht="12.75" customHeight="1"/>
    <row r="9" spans="4:6" ht="12.75" customHeight="1"/>
    <row r="10" spans="4:6" ht="12.75" customHeight="1"/>
    <row r="11" spans="4:6" ht="12.75" customHeight="1"/>
    <row r="12" spans="4:6" ht="65.25" customHeight="1"/>
    <row r="14" spans="4:6" ht="12.75" customHeight="1">
      <c r="F14" s="1"/>
    </row>
    <row r="15" spans="4:6" ht="12.75" customHeight="1"/>
    <row r="16" spans="4:6" ht="12.75" customHeight="1"/>
    <row r="17" spans="6:6" ht="12.75" customHeight="1">
      <c r="F17" s="1"/>
    </row>
    <row r="18" spans="6:6" ht="12.75" customHeight="1"/>
    <row r="19" spans="6:6">
      <c r="F19" s="1"/>
    </row>
    <row r="20" spans="6:6" ht="12.75" customHeight="1">
      <c r="F20" s="1"/>
    </row>
    <row r="21" spans="6:6" ht="12.75" customHeight="1">
      <c r="F21" s="1"/>
    </row>
    <row r="22" spans="6:6" ht="12.75" customHeight="1">
      <c r="F22" s="1"/>
    </row>
    <row r="23" spans="6:6" ht="12" customHeight="1">
      <c r="F23" s="1"/>
    </row>
    <row r="24" spans="6:6" ht="12.75" customHeight="1">
      <c r="F24" s="1"/>
    </row>
    <row r="25" spans="6:6" ht="12.75" customHeight="1">
      <c r="F25" s="1"/>
    </row>
    <row r="26" spans="6:6" ht="12.75" customHeight="1">
      <c r="F26" s="1"/>
    </row>
    <row r="27" spans="6:6" ht="12.75" customHeight="1">
      <c r="F27" s="1"/>
    </row>
    <row r="28" spans="6:6" ht="12.75" customHeight="1">
      <c r="F28" s="1"/>
    </row>
    <row r="29" spans="6:6" ht="12.75" customHeight="1">
      <c r="F29" s="1"/>
    </row>
    <row r="30" spans="6:6" ht="12.75" customHeight="1"/>
    <row r="31" spans="6:6" ht="12.75" hidden="1" customHeight="1"/>
    <row r="32" spans="6:6" ht="12.75" customHeight="1">
      <c r="F32" s="1"/>
    </row>
    <row r="33" spans="6:6" ht="12.75" customHeight="1">
      <c r="F33" s="1"/>
    </row>
    <row r="34" spans="6:6" ht="12.75" customHeight="1">
      <c r="F34" s="1"/>
    </row>
    <row r="35" spans="6:6" ht="12.75" customHeight="1">
      <c r="F35" s="1"/>
    </row>
    <row r="36" spans="6:6" ht="12.75" customHeight="1">
      <c r="F36" s="1"/>
    </row>
    <row r="37" spans="6:6" ht="12.75" customHeight="1">
      <c r="F37" s="1"/>
    </row>
    <row r="38" spans="6:6" ht="12.75" customHeight="1">
      <c r="F38" s="1"/>
    </row>
    <row r="39" spans="6:6" ht="12.75" customHeight="1">
      <c r="F39" s="1"/>
    </row>
    <row r="40" spans="6:6" ht="12.75" customHeight="1">
      <c r="F40" s="1"/>
    </row>
    <row r="41" spans="6:6" ht="12.75" customHeight="1">
      <c r="F41" s="1"/>
    </row>
    <row r="42" spans="6:6" ht="12.75" customHeight="1">
      <c r="F42" s="1"/>
    </row>
    <row r="43" spans="6:6" ht="12.75" customHeight="1"/>
    <row r="44" spans="6:6" ht="12.75" customHeight="1"/>
    <row r="45" spans="6:6" ht="12.75" customHeight="1">
      <c r="F45" s="1"/>
    </row>
    <row r="46" spans="6:6" ht="12.75" customHeight="1"/>
    <row r="47" spans="6:6" ht="12.75" customHeight="1"/>
    <row r="48" spans="6:6" ht="12.75" hidden="1" customHeight="1"/>
    <row r="49" spans="6:6" ht="12.75" customHeight="1">
      <c r="F49" s="1"/>
    </row>
    <row r="50" spans="6:6" ht="12.75" customHeight="1">
      <c r="F50" s="1"/>
    </row>
    <row r="51" spans="6:6" ht="12.75" customHeight="1">
      <c r="F51" s="1"/>
    </row>
    <row r="52" spans="6:6" ht="12.75" customHeight="1">
      <c r="F52" s="1"/>
    </row>
    <row r="53" spans="6:6" ht="12.75" customHeight="1">
      <c r="F53" s="1"/>
    </row>
    <row r="54" spans="6:6" ht="12.75" customHeight="1">
      <c r="F54" s="1"/>
    </row>
    <row r="55" spans="6:6" ht="12.75" customHeight="1">
      <c r="F55" s="1"/>
    </row>
    <row r="56" spans="6:6" ht="12.75" customHeight="1">
      <c r="F56" s="1"/>
    </row>
    <row r="57" spans="6:6" ht="12.75" customHeight="1">
      <c r="F57" s="1"/>
    </row>
    <row r="58" spans="6:6" ht="12.75" customHeight="1">
      <c r="F58" s="1"/>
    </row>
    <row r="59" spans="6:6" ht="12.75" customHeight="1">
      <c r="F59" s="1"/>
    </row>
    <row r="60" spans="6:6" ht="12.75" customHeight="1"/>
    <row r="61" spans="6:6" ht="12.75" customHeight="1"/>
    <row r="62" spans="6:6" ht="12.75" customHeight="1">
      <c r="F62" s="1"/>
    </row>
    <row r="63" spans="6:6" ht="12.75" customHeight="1"/>
    <row r="64" spans="6:6" ht="12.75" customHeight="1"/>
    <row r="65" spans="6:6" ht="12.75" hidden="1" customHeight="1"/>
    <row r="66" spans="6:6" ht="12.75" customHeight="1"/>
    <row r="67" spans="6:6" ht="12.75" customHeight="1"/>
    <row r="68" spans="6:6" ht="12.75" customHeight="1"/>
    <row r="69" spans="6:6" ht="12.75" customHeight="1"/>
    <row r="70" spans="6:6" ht="12.75" customHeight="1"/>
    <row r="71" spans="6:6" ht="12.75" customHeight="1"/>
    <row r="72" spans="6:6" ht="12.75" customHeight="1"/>
    <row r="73" spans="6:6" ht="12.75" customHeight="1"/>
    <row r="74" spans="6:6" ht="12.75" customHeight="1"/>
    <row r="75" spans="6:6" ht="12.75" customHeight="1"/>
    <row r="76" spans="6:6" ht="12.75" customHeight="1"/>
    <row r="77" spans="6:6" ht="12.75" customHeight="1"/>
    <row r="78" spans="6:6" ht="12.75" customHeight="1"/>
    <row r="79" spans="6:6" ht="12.75" customHeight="1">
      <c r="F79" s="1"/>
    </row>
    <row r="80" spans="6:6" ht="12.75" customHeight="1">
      <c r="F80" s="1"/>
    </row>
    <row r="81" spans="6:6" ht="12.75" customHeight="1">
      <c r="F81" s="1"/>
    </row>
    <row r="82" spans="6:6" ht="12.75" customHeight="1">
      <c r="F82" s="1"/>
    </row>
    <row r="83" spans="6:6" ht="12.75" customHeight="1">
      <c r="F83" s="1"/>
    </row>
    <row r="84" spans="6:6" ht="12.75" customHeight="1">
      <c r="F84" s="1"/>
    </row>
    <row r="85" spans="6:6" ht="12.75" customHeight="1">
      <c r="F85" s="1"/>
    </row>
    <row r="86" spans="6:6" ht="12.75" customHeight="1">
      <c r="F86" s="1"/>
    </row>
    <row r="87" spans="6:6" ht="12.75" customHeight="1">
      <c r="F87" s="1"/>
    </row>
    <row r="88" spans="6:6" ht="12.75" customHeight="1">
      <c r="F88" s="1"/>
    </row>
    <row r="89" spans="6:6" ht="12.75" customHeight="1"/>
    <row r="90" spans="6:6" ht="12.75" hidden="1" customHeight="1"/>
    <row r="91" spans="6:6" ht="12.75" customHeight="1">
      <c r="F91" s="1"/>
    </row>
    <row r="92" spans="6:6" ht="12.75" customHeight="1">
      <c r="F92" s="1"/>
    </row>
    <row r="93" spans="6:6" ht="12.75" customHeight="1">
      <c r="F93" s="1"/>
    </row>
    <row r="94" spans="6:6" ht="12.75" customHeight="1">
      <c r="F94" s="1"/>
    </row>
    <row r="95" spans="6:6" ht="12.75" customHeight="1">
      <c r="F95" s="1"/>
    </row>
    <row r="96" spans="6:6" ht="12.75" customHeight="1">
      <c r="F96" s="1"/>
    </row>
    <row r="97" spans="6:6" ht="12.75" customHeight="1">
      <c r="F97" s="1"/>
    </row>
    <row r="98" spans="6:6" ht="12.75" customHeight="1">
      <c r="F98" s="1"/>
    </row>
    <row r="99" spans="6:6" ht="12.75" customHeight="1">
      <c r="F99" s="1"/>
    </row>
    <row r="100" spans="6:6" ht="12.75" customHeight="1">
      <c r="F100" s="1"/>
    </row>
    <row r="101" spans="6:6" ht="12.75" customHeight="1"/>
    <row r="102" spans="6:6" ht="12.75" hidden="1" customHeight="1"/>
    <row r="103" spans="6:6" ht="12.75" customHeight="1">
      <c r="F103" s="1"/>
    </row>
    <row r="104" spans="6:6" ht="12.75" customHeight="1">
      <c r="F104" s="1"/>
    </row>
    <row r="105" spans="6:6" ht="12.75" customHeight="1">
      <c r="F105" s="1"/>
    </row>
    <row r="106" spans="6:6" ht="12.75" customHeight="1">
      <c r="F106" s="1"/>
    </row>
    <row r="107" spans="6:6" ht="12.75" customHeight="1">
      <c r="F107" s="1"/>
    </row>
    <row r="108" spans="6:6" ht="12.75" customHeight="1">
      <c r="F108" s="1"/>
    </row>
    <row r="109" spans="6:6" ht="12.75" customHeight="1">
      <c r="F109" s="1"/>
    </row>
    <row r="110" spans="6:6" ht="12.75" customHeight="1">
      <c r="F110" s="1"/>
    </row>
    <row r="111" spans="6:6" ht="12.75" customHeight="1">
      <c r="F111" s="1"/>
    </row>
    <row r="112" spans="6:6" ht="12.75" customHeight="1">
      <c r="F112" s="1"/>
    </row>
    <row r="113" spans="6:6" ht="12.75" customHeight="1"/>
    <row r="114" spans="6:6" ht="12.75" hidden="1" customHeight="1"/>
    <row r="115" spans="6:6" ht="12.75" customHeight="1">
      <c r="F115" s="1"/>
    </row>
    <row r="116" spans="6:6" ht="12.75" customHeight="1">
      <c r="F116" s="1"/>
    </row>
    <row r="117" spans="6:6" ht="12.75" customHeight="1">
      <c r="F117" s="1"/>
    </row>
    <row r="118" spans="6:6" ht="12.75" customHeight="1">
      <c r="F118" s="1"/>
    </row>
    <row r="119" spans="6:6" ht="12.75" customHeight="1">
      <c r="F119" s="1"/>
    </row>
    <row r="120" spans="6:6" ht="12.75" customHeight="1">
      <c r="F120" s="1"/>
    </row>
    <row r="121" spans="6:6" ht="12.75" customHeight="1">
      <c r="F121" s="1"/>
    </row>
    <row r="122" spans="6:6" ht="12.75" customHeight="1">
      <c r="F122" s="1"/>
    </row>
    <row r="123" spans="6:6" ht="12.75" customHeight="1">
      <c r="F123" s="1"/>
    </row>
    <row r="124" spans="6:6" ht="12.75" customHeight="1">
      <c r="F124" s="1"/>
    </row>
    <row r="125" spans="6:6" ht="12.75" customHeight="1"/>
    <row r="126" spans="6:6" ht="12.75" customHeight="1">
      <c r="F126" s="1"/>
    </row>
    <row r="127" spans="6:6" ht="12.75" customHeight="1">
      <c r="F127" s="1"/>
    </row>
    <row r="128" spans="6:6" ht="12.75" customHeight="1">
      <c r="F128" s="1"/>
    </row>
    <row r="129" spans="1:6" ht="12.75" customHeight="1">
      <c r="F129" s="1"/>
    </row>
    <row r="130" spans="1:6" ht="12.75" customHeight="1"/>
    <row r="131" spans="1:6" ht="12.75" customHeight="1"/>
    <row r="132" spans="1:6" ht="12.75" customHeight="1"/>
    <row r="133" spans="1:6" hidden="1">
      <c r="A133" t="s">
        <v>4</v>
      </c>
    </row>
    <row r="134" spans="1:6" hidden="1"/>
    <row r="135" spans="1:6" hidden="1"/>
    <row r="136" spans="1:6" hidden="1"/>
    <row r="137" spans="1:6" hidden="1"/>
    <row r="138" spans="1:6" hidden="1"/>
    <row r="139" spans="1:6" hidden="1"/>
    <row r="140" spans="1:6" hidden="1"/>
    <row r="141" spans="1:6" hidden="1"/>
    <row r="142" spans="1:6" hidden="1"/>
    <row r="143" spans="1:6" hidden="1"/>
    <row r="144" spans="1:6"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10000" spans="6:6">
      <c r="F10000" t="s">
        <v>639</v>
      </c>
    </row>
  </sheetData>
  <phoneticPr fontId="0" type="noConversion"/>
  <pageMargins left="0.75" right="0.75" top="1" bottom="1" header="0.5" footer="0.5"/>
  <pageSetup paperSize="9" firstPageNumber="0" fitToWidth="0" fitToHeight="0" orientation="portrait" horizontalDpi="300" verticalDpi="300"/>
  <headerFooter alignWithMargins="0"/>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ManagerConfig" enableFormatConditionsCalculation="0"/>
  <dimension ref="A11:D19"/>
  <sheetViews>
    <sheetView workbookViewId="0"/>
  </sheetViews>
  <sheetFormatPr baseColWidth="10" defaultColWidth="8.83203125" defaultRowHeight="12" x14ac:dyDescent="0"/>
  <cols>
    <col min="1" max="1" width="13.33203125" style="3" bestFit="1" customWidth="1"/>
    <col min="2" max="2" width="11" style="3" bestFit="1" customWidth="1"/>
    <col min="3" max="3" width="11" style="3" customWidth="1"/>
    <col min="4" max="4" width="14.5" style="3" bestFit="1" customWidth="1"/>
    <col min="5" max="256" width="8.83203125" style="3"/>
    <col min="257" max="257" width="13.33203125" style="3" bestFit="1" customWidth="1"/>
    <col min="258" max="258" width="11" style="3" bestFit="1" customWidth="1"/>
    <col min="259" max="259" width="11" style="3" customWidth="1"/>
    <col min="260" max="260" width="14.5" style="3" bestFit="1" customWidth="1"/>
    <col min="261" max="512" width="8.83203125" style="3"/>
    <col min="513" max="513" width="13.33203125" style="3" bestFit="1" customWidth="1"/>
    <col min="514" max="514" width="11" style="3" bestFit="1" customWidth="1"/>
    <col min="515" max="515" width="11" style="3" customWidth="1"/>
    <col min="516" max="516" width="14.5" style="3" bestFit="1" customWidth="1"/>
    <col min="517" max="768" width="8.83203125" style="3"/>
    <col min="769" max="769" width="13.33203125" style="3" bestFit="1" customWidth="1"/>
    <col min="770" max="770" width="11" style="3" bestFit="1" customWidth="1"/>
    <col min="771" max="771" width="11" style="3" customWidth="1"/>
    <col min="772" max="772" width="14.5" style="3" bestFit="1" customWidth="1"/>
    <col min="773" max="1024" width="8.83203125" style="3"/>
    <col min="1025" max="1025" width="13.33203125" style="3" bestFit="1" customWidth="1"/>
    <col min="1026" max="1026" width="11" style="3" bestFit="1" customWidth="1"/>
    <col min="1027" max="1027" width="11" style="3" customWidth="1"/>
    <col min="1028" max="1028" width="14.5" style="3" bestFit="1" customWidth="1"/>
    <col min="1029" max="1280" width="8.83203125" style="3"/>
    <col min="1281" max="1281" width="13.33203125" style="3" bestFit="1" customWidth="1"/>
    <col min="1282" max="1282" width="11" style="3" bestFit="1" customWidth="1"/>
    <col min="1283" max="1283" width="11" style="3" customWidth="1"/>
    <col min="1284" max="1284" width="14.5" style="3" bestFit="1" customWidth="1"/>
    <col min="1285" max="1536" width="8.83203125" style="3"/>
    <col min="1537" max="1537" width="13.33203125" style="3" bestFit="1" customWidth="1"/>
    <col min="1538" max="1538" width="11" style="3" bestFit="1" customWidth="1"/>
    <col min="1539" max="1539" width="11" style="3" customWidth="1"/>
    <col min="1540" max="1540" width="14.5" style="3" bestFit="1" customWidth="1"/>
    <col min="1541" max="1792" width="8.83203125" style="3"/>
    <col min="1793" max="1793" width="13.33203125" style="3" bestFit="1" customWidth="1"/>
    <col min="1794" max="1794" width="11" style="3" bestFit="1" customWidth="1"/>
    <col min="1795" max="1795" width="11" style="3" customWidth="1"/>
    <col min="1796" max="1796" width="14.5" style="3" bestFit="1" customWidth="1"/>
    <col min="1797" max="2048" width="8.83203125" style="3"/>
    <col min="2049" max="2049" width="13.33203125" style="3" bestFit="1" customWidth="1"/>
    <col min="2050" max="2050" width="11" style="3" bestFit="1" customWidth="1"/>
    <col min="2051" max="2051" width="11" style="3" customWidth="1"/>
    <col min="2052" max="2052" width="14.5" style="3" bestFit="1" customWidth="1"/>
    <col min="2053" max="2304" width="8.83203125" style="3"/>
    <col min="2305" max="2305" width="13.33203125" style="3" bestFit="1" customWidth="1"/>
    <col min="2306" max="2306" width="11" style="3" bestFit="1" customWidth="1"/>
    <col min="2307" max="2307" width="11" style="3" customWidth="1"/>
    <col min="2308" max="2308" width="14.5" style="3" bestFit="1" customWidth="1"/>
    <col min="2309" max="2560" width="8.83203125" style="3"/>
    <col min="2561" max="2561" width="13.33203125" style="3" bestFit="1" customWidth="1"/>
    <col min="2562" max="2562" width="11" style="3" bestFit="1" customWidth="1"/>
    <col min="2563" max="2563" width="11" style="3" customWidth="1"/>
    <col min="2564" max="2564" width="14.5" style="3" bestFit="1" customWidth="1"/>
    <col min="2565" max="2816" width="8.83203125" style="3"/>
    <col min="2817" max="2817" width="13.33203125" style="3" bestFit="1" customWidth="1"/>
    <col min="2818" max="2818" width="11" style="3" bestFit="1" customWidth="1"/>
    <col min="2819" max="2819" width="11" style="3" customWidth="1"/>
    <col min="2820" max="2820" width="14.5" style="3" bestFit="1" customWidth="1"/>
    <col min="2821" max="3072" width="8.83203125" style="3"/>
    <col min="3073" max="3073" width="13.33203125" style="3" bestFit="1" customWidth="1"/>
    <col min="3074" max="3074" width="11" style="3" bestFit="1" customWidth="1"/>
    <col min="3075" max="3075" width="11" style="3" customWidth="1"/>
    <col min="3076" max="3076" width="14.5" style="3" bestFit="1" customWidth="1"/>
    <col min="3077" max="3328" width="8.83203125" style="3"/>
    <col min="3329" max="3329" width="13.33203125" style="3" bestFit="1" customWidth="1"/>
    <col min="3330" max="3330" width="11" style="3" bestFit="1" customWidth="1"/>
    <col min="3331" max="3331" width="11" style="3" customWidth="1"/>
    <col min="3332" max="3332" width="14.5" style="3" bestFit="1" customWidth="1"/>
    <col min="3333" max="3584" width="8.83203125" style="3"/>
    <col min="3585" max="3585" width="13.33203125" style="3" bestFit="1" customWidth="1"/>
    <col min="3586" max="3586" width="11" style="3" bestFit="1" customWidth="1"/>
    <col min="3587" max="3587" width="11" style="3" customWidth="1"/>
    <col min="3588" max="3588" width="14.5" style="3" bestFit="1" customWidth="1"/>
    <col min="3589" max="3840" width="8.83203125" style="3"/>
    <col min="3841" max="3841" width="13.33203125" style="3" bestFit="1" customWidth="1"/>
    <col min="3842" max="3842" width="11" style="3" bestFit="1" customWidth="1"/>
    <col min="3843" max="3843" width="11" style="3" customWidth="1"/>
    <col min="3844" max="3844" width="14.5" style="3" bestFit="1" customWidth="1"/>
    <col min="3845" max="4096" width="8.83203125" style="3"/>
    <col min="4097" max="4097" width="13.33203125" style="3" bestFit="1" customWidth="1"/>
    <col min="4098" max="4098" width="11" style="3" bestFit="1" customWidth="1"/>
    <col min="4099" max="4099" width="11" style="3" customWidth="1"/>
    <col min="4100" max="4100" width="14.5" style="3" bestFit="1" customWidth="1"/>
    <col min="4101" max="4352" width="8.83203125" style="3"/>
    <col min="4353" max="4353" width="13.33203125" style="3" bestFit="1" customWidth="1"/>
    <col min="4354" max="4354" width="11" style="3" bestFit="1" customWidth="1"/>
    <col min="4355" max="4355" width="11" style="3" customWidth="1"/>
    <col min="4356" max="4356" width="14.5" style="3" bestFit="1" customWidth="1"/>
    <col min="4357" max="4608" width="8.83203125" style="3"/>
    <col min="4609" max="4609" width="13.33203125" style="3" bestFit="1" customWidth="1"/>
    <col min="4610" max="4610" width="11" style="3" bestFit="1" customWidth="1"/>
    <col min="4611" max="4611" width="11" style="3" customWidth="1"/>
    <col min="4612" max="4612" width="14.5" style="3" bestFit="1" customWidth="1"/>
    <col min="4613" max="4864" width="8.83203125" style="3"/>
    <col min="4865" max="4865" width="13.33203125" style="3" bestFit="1" customWidth="1"/>
    <col min="4866" max="4866" width="11" style="3" bestFit="1" customWidth="1"/>
    <col min="4867" max="4867" width="11" style="3" customWidth="1"/>
    <col min="4868" max="4868" width="14.5" style="3" bestFit="1" customWidth="1"/>
    <col min="4869" max="5120" width="8.83203125" style="3"/>
    <col min="5121" max="5121" width="13.33203125" style="3" bestFit="1" customWidth="1"/>
    <col min="5122" max="5122" width="11" style="3" bestFit="1" customWidth="1"/>
    <col min="5123" max="5123" width="11" style="3" customWidth="1"/>
    <col min="5124" max="5124" width="14.5" style="3" bestFit="1" customWidth="1"/>
    <col min="5125" max="5376" width="8.83203125" style="3"/>
    <col min="5377" max="5377" width="13.33203125" style="3" bestFit="1" customWidth="1"/>
    <col min="5378" max="5378" width="11" style="3" bestFit="1" customWidth="1"/>
    <col min="5379" max="5379" width="11" style="3" customWidth="1"/>
    <col min="5380" max="5380" width="14.5" style="3" bestFit="1" customWidth="1"/>
    <col min="5381" max="5632" width="8.83203125" style="3"/>
    <col min="5633" max="5633" width="13.33203125" style="3" bestFit="1" customWidth="1"/>
    <col min="5634" max="5634" width="11" style="3" bestFit="1" customWidth="1"/>
    <col min="5635" max="5635" width="11" style="3" customWidth="1"/>
    <col min="5636" max="5636" width="14.5" style="3" bestFit="1" customWidth="1"/>
    <col min="5637" max="5888" width="8.83203125" style="3"/>
    <col min="5889" max="5889" width="13.33203125" style="3" bestFit="1" customWidth="1"/>
    <col min="5890" max="5890" width="11" style="3" bestFit="1" customWidth="1"/>
    <col min="5891" max="5891" width="11" style="3" customWidth="1"/>
    <col min="5892" max="5892" width="14.5" style="3" bestFit="1" customWidth="1"/>
    <col min="5893" max="6144" width="8.83203125" style="3"/>
    <col min="6145" max="6145" width="13.33203125" style="3" bestFit="1" customWidth="1"/>
    <col min="6146" max="6146" width="11" style="3" bestFit="1" customWidth="1"/>
    <col min="6147" max="6147" width="11" style="3" customWidth="1"/>
    <col min="6148" max="6148" width="14.5" style="3" bestFit="1" customWidth="1"/>
    <col min="6149" max="6400" width="8.83203125" style="3"/>
    <col min="6401" max="6401" width="13.33203125" style="3" bestFit="1" customWidth="1"/>
    <col min="6402" max="6402" width="11" style="3" bestFit="1" customWidth="1"/>
    <col min="6403" max="6403" width="11" style="3" customWidth="1"/>
    <col min="6404" max="6404" width="14.5" style="3" bestFit="1" customWidth="1"/>
    <col min="6405" max="6656" width="8.83203125" style="3"/>
    <col min="6657" max="6657" width="13.33203125" style="3" bestFit="1" customWidth="1"/>
    <col min="6658" max="6658" width="11" style="3" bestFit="1" customWidth="1"/>
    <col min="6659" max="6659" width="11" style="3" customWidth="1"/>
    <col min="6660" max="6660" width="14.5" style="3" bestFit="1" customWidth="1"/>
    <col min="6661" max="6912" width="8.83203125" style="3"/>
    <col min="6913" max="6913" width="13.33203125" style="3" bestFit="1" customWidth="1"/>
    <col min="6914" max="6914" width="11" style="3" bestFit="1" customWidth="1"/>
    <col min="6915" max="6915" width="11" style="3" customWidth="1"/>
    <col min="6916" max="6916" width="14.5" style="3" bestFit="1" customWidth="1"/>
    <col min="6917" max="7168" width="8.83203125" style="3"/>
    <col min="7169" max="7169" width="13.33203125" style="3" bestFit="1" customWidth="1"/>
    <col min="7170" max="7170" width="11" style="3" bestFit="1" customWidth="1"/>
    <col min="7171" max="7171" width="11" style="3" customWidth="1"/>
    <col min="7172" max="7172" width="14.5" style="3" bestFit="1" customWidth="1"/>
    <col min="7173" max="7424" width="8.83203125" style="3"/>
    <col min="7425" max="7425" width="13.33203125" style="3" bestFit="1" customWidth="1"/>
    <col min="7426" max="7426" width="11" style="3" bestFit="1" customWidth="1"/>
    <col min="7427" max="7427" width="11" style="3" customWidth="1"/>
    <col min="7428" max="7428" width="14.5" style="3" bestFit="1" customWidth="1"/>
    <col min="7429" max="7680" width="8.83203125" style="3"/>
    <col min="7681" max="7681" width="13.33203125" style="3" bestFit="1" customWidth="1"/>
    <col min="7682" max="7682" width="11" style="3" bestFit="1" customWidth="1"/>
    <col min="7683" max="7683" width="11" style="3" customWidth="1"/>
    <col min="7684" max="7684" width="14.5" style="3" bestFit="1" customWidth="1"/>
    <col min="7685" max="7936" width="8.83203125" style="3"/>
    <col min="7937" max="7937" width="13.33203125" style="3" bestFit="1" customWidth="1"/>
    <col min="7938" max="7938" width="11" style="3" bestFit="1" customWidth="1"/>
    <col min="7939" max="7939" width="11" style="3" customWidth="1"/>
    <col min="7940" max="7940" width="14.5" style="3" bestFit="1" customWidth="1"/>
    <col min="7941" max="8192" width="8.83203125" style="3"/>
    <col min="8193" max="8193" width="13.33203125" style="3" bestFit="1" customWidth="1"/>
    <col min="8194" max="8194" width="11" style="3" bestFit="1" customWidth="1"/>
    <col min="8195" max="8195" width="11" style="3" customWidth="1"/>
    <col min="8196" max="8196" width="14.5" style="3" bestFit="1" customWidth="1"/>
    <col min="8197" max="8448" width="8.83203125" style="3"/>
    <col min="8449" max="8449" width="13.33203125" style="3" bestFit="1" customWidth="1"/>
    <col min="8450" max="8450" width="11" style="3" bestFit="1" customWidth="1"/>
    <col min="8451" max="8451" width="11" style="3" customWidth="1"/>
    <col min="8452" max="8452" width="14.5" style="3" bestFit="1" customWidth="1"/>
    <col min="8453" max="8704" width="8.83203125" style="3"/>
    <col min="8705" max="8705" width="13.33203125" style="3" bestFit="1" customWidth="1"/>
    <col min="8706" max="8706" width="11" style="3" bestFit="1" customWidth="1"/>
    <col min="8707" max="8707" width="11" style="3" customWidth="1"/>
    <col min="8708" max="8708" width="14.5" style="3" bestFit="1" customWidth="1"/>
    <col min="8709" max="8960" width="8.83203125" style="3"/>
    <col min="8961" max="8961" width="13.33203125" style="3" bestFit="1" customWidth="1"/>
    <col min="8962" max="8962" width="11" style="3" bestFit="1" customWidth="1"/>
    <col min="8963" max="8963" width="11" style="3" customWidth="1"/>
    <col min="8964" max="8964" width="14.5" style="3" bestFit="1" customWidth="1"/>
    <col min="8965" max="9216" width="8.83203125" style="3"/>
    <col min="9217" max="9217" width="13.33203125" style="3" bestFit="1" customWidth="1"/>
    <col min="9218" max="9218" width="11" style="3" bestFit="1" customWidth="1"/>
    <col min="9219" max="9219" width="11" style="3" customWidth="1"/>
    <col min="9220" max="9220" width="14.5" style="3" bestFit="1" customWidth="1"/>
    <col min="9221" max="9472" width="8.83203125" style="3"/>
    <col min="9473" max="9473" width="13.33203125" style="3" bestFit="1" customWidth="1"/>
    <col min="9474" max="9474" width="11" style="3" bestFit="1" customWidth="1"/>
    <col min="9475" max="9475" width="11" style="3" customWidth="1"/>
    <col min="9476" max="9476" width="14.5" style="3" bestFit="1" customWidth="1"/>
    <col min="9477" max="9728" width="8.83203125" style="3"/>
    <col min="9729" max="9729" width="13.33203125" style="3" bestFit="1" customWidth="1"/>
    <col min="9730" max="9730" width="11" style="3" bestFit="1" customWidth="1"/>
    <col min="9731" max="9731" width="11" style="3" customWidth="1"/>
    <col min="9732" max="9732" width="14.5" style="3" bestFit="1" customWidth="1"/>
    <col min="9733" max="9984" width="8.83203125" style="3"/>
    <col min="9985" max="9985" width="13.33203125" style="3" bestFit="1" customWidth="1"/>
    <col min="9986" max="9986" width="11" style="3" bestFit="1" customWidth="1"/>
    <col min="9987" max="9987" width="11" style="3" customWidth="1"/>
    <col min="9988" max="9988" width="14.5" style="3" bestFit="1" customWidth="1"/>
    <col min="9989" max="10240" width="8.83203125" style="3"/>
    <col min="10241" max="10241" width="13.33203125" style="3" bestFit="1" customWidth="1"/>
    <col min="10242" max="10242" width="11" style="3" bestFit="1" customWidth="1"/>
    <col min="10243" max="10243" width="11" style="3" customWidth="1"/>
    <col min="10244" max="10244" width="14.5" style="3" bestFit="1" customWidth="1"/>
    <col min="10245" max="10496" width="8.83203125" style="3"/>
    <col min="10497" max="10497" width="13.33203125" style="3" bestFit="1" customWidth="1"/>
    <col min="10498" max="10498" width="11" style="3" bestFit="1" customWidth="1"/>
    <col min="10499" max="10499" width="11" style="3" customWidth="1"/>
    <col min="10500" max="10500" width="14.5" style="3" bestFit="1" customWidth="1"/>
    <col min="10501" max="10752" width="8.83203125" style="3"/>
    <col min="10753" max="10753" width="13.33203125" style="3" bestFit="1" customWidth="1"/>
    <col min="10754" max="10754" width="11" style="3" bestFit="1" customWidth="1"/>
    <col min="10755" max="10755" width="11" style="3" customWidth="1"/>
    <col min="10756" max="10756" width="14.5" style="3" bestFit="1" customWidth="1"/>
    <col min="10757" max="11008" width="8.83203125" style="3"/>
    <col min="11009" max="11009" width="13.33203125" style="3" bestFit="1" customWidth="1"/>
    <col min="11010" max="11010" width="11" style="3" bestFit="1" customWidth="1"/>
    <col min="11011" max="11011" width="11" style="3" customWidth="1"/>
    <col min="11012" max="11012" width="14.5" style="3" bestFit="1" customWidth="1"/>
    <col min="11013" max="11264" width="8.83203125" style="3"/>
    <col min="11265" max="11265" width="13.33203125" style="3" bestFit="1" customWidth="1"/>
    <col min="11266" max="11266" width="11" style="3" bestFit="1" customWidth="1"/>
    <col min="11267" max="11267" width="11" style="3" customWidth="1"/>
    <col min="11268" max="11268" width="14.5" style="3" bestFit="1" customWidth="1"/>
    <col min="11269" max="11520" width="8.83203125" style="3"/>
    <col min="11521" max="11521" width="13.33203125" style="3" bestFit="1" customWidth="1"/>
    <col min="11522" max="11522" width="11" style="3" bestFit="1" customWidth="1"/>
    <col min="11523" max="11523" width="11" style="3" customWidth="1"/>
    <col min="11524" max="11524" width="14.5" style="3" bestFit="1" customWidth="1"/>
    <col min="11525" max="11776" width="8.83203125" style="3"/>
    <col min="11777" max="11777" width="13.33203125" style="3" bestFit="1" customWidth="1"/>
    <col min="11778" max="11778" width="11" style="3" bestFit="1" customWidth="1"/>
    <col min="11779" max="11779" width="11" style="3" customWidth="1"/>
    <col min="11780" max="11780" width="14.5" style="3" bestFit="1" customWidth="1"/>
    <col min="11781" max="12032" width="8.83203125" style="3"/>
    <col min="12033" max="12033" width="13.33203125" style="3" bestFit="1" customWidth="1"/>
    <col min="12034" max="12034" width="11" style="3" bestFit="1" customWidth="1"/>
    <col min="12035" max="12035" width="11" style="3" customWidth="1"/>
    <col min="12036" max="12036" width="14.5" style="3" bestFit="1" customWidth="1"/>
    <col min="12037" max="12288" width="8.83203125" style="3"/>
    <col min="12289" max="12289" width="13.33203125" style="3" bestFit="1" customWidth="1"/>
    <col min="12290" max="12290" width="11" style="3" bestFit="1" customWidth="1"/>
    <col min="12291" max="12291" width="11" style="3" customWidth="1"/>
    <col min="12292" max="12292" width="14.5" style="3" bestFit="1" customWidth="1"/>
    <col min="12293" max="12544" width="8.83203125" style="3"/>
    <col min="12545" max="12545" width="13.33203125" style="3" bestFit="1" customWidth="1"/>
    <col min="12546" max="12546" width="11" style="3" bestFit="1" customWidth="1"/>
    <col min="12547" max="12547" width="11" style="3" customWidth="1"/>
    <col min="12548" max="12548" width="14.5" style="3" bestFit="1" customWidth="1"/>
    <col min="12549" max="12800" width="8.83203125" style="3"/>
    <col min="12801" max="12801" width="13.33203125" style="3" bestFit="1" customWidth="1"/>
    <col min="12802" max="12802" width="11" style="3" bestFit="1" customWidth="1"/>
    <col min="12803" max="12803" width="11" style="3" customWidth="1"/>
    <col min="12804" max="12804" width="14.5" style="3" bestFit="1" customWidth="1"/>
    <col min="12805" max="13056" width="8.83203125" style="3"/>
    <col min="13057" max="13057" width="13.33203125" style="3" bestFit="1" customWidth="1"/>
    <col min="13058" max="13058" width="11" style="3" bestFit="1" customWidth="1"/>
    <col min="13059" max="13059" width="11" style="3" customWidth="1"/>
    <col min="13060" max="13060" width="14.5" style="3" bestFit="1" customWidth="1"/>
    <col min="13061" max="13312" width="8.83203125" style="3"/>
    <col min="13313" max="13313" width="13.33203125" style="3" bestFit="1" customWidth="1"/>
    <col min="13314" max="13314" width="11" style="3" bestFit="1" customWidth="1"/>
    <col min="13315" max="13315" width="11" style="3" customWidth="1"/>
    <col min="13316" max="13316" width="14.5" style="3" bestFit="1" customWidth="1"/>
    <col min="13317" max="13568" width="8.83203125" style="3"/>
    <col min="13569" max="13569" width="13.33203125" style="3" bestFit="1" customWidth="1"/>
    <col min="13570" max="13570" width="11" style="3" bestFit="1" customWidth="1"/>
    <col min="13571" max="13571" width="11" style="3" customWidth="1"/>
    <col min="13572" max="13572" width="14.5" style="3" bestFit="1" customWidth="1"/>
    <col min="13573" max="13824" width="8.83203125" style="3"/>
    <col min="13825" max="13825" width="13.33203125" style="3" bestFit="1" customWidth="1"/>
    <col min="13826" max="13826" width="11" style="3" bestFit="1" customWidth="1"/>
    <col min="13827" max="13827" width="11" style="3" customWidth="1"/>
    <col min="13828" max="13828" width="14.5" style="3" bestFit="1" customWidth="1"/>
    <col min="13829" max="14080" width="8.83203125" style="3"/>
    <col min="14081" max="14081" width="13.33203125" style="3" bestFit="1" customWidth="1"/>
    <col min="14082" max="14082" width="11" style="3" bestFit="1" customWidth="1"/>
    <col min="14083" max="14083" width="11" style="3" customWidth="1"/>
    <col min="14084" max="14084" width="14.5" style="3" bestFit="1" customWidth="1"/>
    <col min="14085" max="14336" width="8.83203125" style="3"/>
    <col min="14337" max="14337" width="13.33203125" style="3" bestFit="1" customWidth="1"/>
    <col min="14338" max="14338" width="11" style="3" bestFit="1" customWidth="1"/>
    <col min="14339" max="14339" width="11" style="3" customWidth="1"/>
    <col min="14340" max="14340" width="14.5" style="3" bestFit="1" customWidth="1"/>
    <col min="14341" max="14592" width="8.83203125" style="3"/>
    <col min="14593" max="14593" width="13.33203125" style="3" bestFit="1" customWidth="1"/>
    <col min="14594" max="14594" width="11" style="3" bestFit="1" customWidth="1"/>
    <col min="14595" max="14595" width="11" style="3" customWidth="1"/>
    <col min="14596" max="14596" width="14.5" style="3" bestFit="1" customWidth="1"/>
    <col min="14597" max="14848" width="8.83203125" style="3"/>
    <col min="14849" max="14849" width="13.33203125" style="3" bestFit="1" customWidth="1"/>
    <col min="14850" max="14850" width="11" style="3" bestFit="1" customWidth="1"/>
    <col min="14851" max="14851" width="11" style="3" customWidth="1"/>
    <col min="14852" max="14852" width="14.5" style="3" bestFit="1" customWidth="1"/>
    <col min="14853" max="15104" width="8.83203125" style="3"/>
    <col min="15105" max="15105" width="13.33203125" style="3" bestFit="1" customWidth="1"/>
    <col min="15106" max="15106" width="11" style="3" bestFit="1" customWidth="1"/>
    <col min="15107" max="15107" width="11" style="3" customWidth="1"/>
    <col min="15108" max="15108" width="14.5" style="3" bestFit="1" customWidth="1"/>
    <col min="15109" max="15360" width="8.83203125" style="3"/>
    <col min="15361" max="15361" width="13.33203125" style="3" bestFit="1" customWidth="1"/>
    <col min="15362" max="15362" width="11" style="3" bestFit="1" customWidth="1"/>
    <col min="15363" max="15363" width="11" style="3" customWidth="1"/>
    <col min="15364" max="15364" width="14.5" style="3" bestFit="1" customWidth="1"/>
    <col min="15365" max="15616" width="8.83203125" style="3"/>
    <col min="15617" max="15617" width="13.33203125" style="3" bestFit="1" customWidth="1"/>
    <col min="15618" max="15618" width="11" style="3" bestFit="1" customWidth="1"/>
    <col min="15619" max="15619" width="11" style="3" customWidth="1"/>
    <col min="15620" max="15620" width="14.5" style="3" bestFit="1" customWidth="1"/>
    <col min="15621" max="15872" width="8.83203125" style="3"/>
    <col min="15873" max="15873" width="13.33203125" style="3" bestFit="1" customWidth="1"/>
    <col min="15874" max="15874" width="11" style="3" bestFit="1" customWidth="1"/>
    <col min="15875" max="15875" width="11" style="3" customWidth="1"/>
    <col min="15876" max="15876" width="14.5" style="3" bestFit="1" customWidth="1"/>
    <col min="15877" max="16128" width="8.83203125" style="3"/>
    <col min="16129" max="16129" width="13.33203125" style="3" bestFit="1" customWidth="1"/>
    <col min="16130" max="16130" width="11" style="3" bestFit="1" customWidth="1"/>
    <col min="16131" max="16131" width="11" style="3" customWidth="1"/>
    <col min="16132" max="16132" width="14.5" style="3" bestFit="1" customWidth="1"/>
    <col min="16133" max="16384" width="8.83203125" style="3"/>
  </cols>
  <sheetData>
    <row r="11" spans="1:4">
      <c r="A11" s="2" t="s">
        <v>5</v>
      </c>
      <c r="B11" s="2" t="s">
        <v>6</v>
      </c>
      <c r="C11" s="2" t="s">
        <v>7</v>
      </c>
      <c r="D11" s="2" t="s">
        <v>8</v>
      </c>
    </row>
    <row r="12" spans="1:4">
      <c r="A12" s="3" t="s">
        <v>9</v>
      </c>
      <c r="B12" s="3" t="s">
        <v>1</v>
      </c>
      <c r="C12" s="3" t="s">
        <v>2</v>
      </c>
      <c r="D12" s="3">
        <v>10</v>
      </c>
    </row>
    <row r="13" spans="1:4">
      <c r="A13" s="3" t="s">
        <v>10</v>
      </c>
      <c r="B13" s="3" t="s">
        <v>0</v>
      </c>
      <c r="C13" s="3" t="s">
        <v>3</v>
      </c>
      <c r="D13" s="3">
        <v>20</v>
      </c>
    </row>
    <row r="14" spans="1:4">
      <c r="A14" s="3" t="s">
        <v>11</v>
      </c>
      <c r="B14" s="3" t="s">
        <v>0</v>
      </c>
      <c r="C14" s="3" t="s">
        <v>3</v>
      </c>
      <c r="D14" s="3">
        <v>30</v>
      </c>
    </row>
    <row r="15" spans="1:4">
      <c r="A15" s="3" t="s">
        <v>12</v>
      </c>
      <c r="B15" s="3" t="s">
        <v>13</v>
      </c>
      <c r="C15" s="3" t="s">
        <v>3</v>
      </c>
      <c r="D15" s="3">
        <v>40</v>
      </c>
    </row>
    <row r="16" spans="1:4">
      <c r="A16" s="3" t="s">
        <v>14</v>
      </c>
      <c r="B16" s="3" t="s">
        <v>0</v>
      </c>
      <c r="C16" s="3" t="s">
        <v>3</v>
      </c>
      <c r="D16" s="3">
        <v>50</v>
      </c>
    </row>
    <row r="17" spans="1:4">
      <c r="A17" s="3" t="s">
        <v>15</v>
      </c>
      <c r="B17" s="3" t="s">
        <v>0</v>
      </c>
      <c r="C17" s="3" t="s">
        <v>3</v>
      </c>
      <c r="D17" s="3">
        <v>60</v>
      </c>
    </row>
    <row r="18" spans="1:4">
      <c r="A18" s="3" t="s">
        <v>16</v>
      </c>
      <c r="B18" s="3" t="s">
        <v>0</v>
      </c>
      <c r="C18" s="3" t="s">
        <v>3</v>
      </c>
      <c r="D18" s="3">
        <v>80</v>
      </c>
    </row>
    <row r="19" spans="1:4">
      <c r="A19" s="3" t="s">
        <v>17</v>
      </c>
      <c r="B19" s="3" t="s">
        <v>0</v>
      </c>
      <c r="C19" s="3" t="s">
        <v>3</v>
      </c>
      <c r="D19" s="3">
        <v>90</v>
      </c>
    </row>
  </sheetData>
  <pageMargins left="0.75" right="0.75" top="1" bottom="1" header="0.5" footer="0.5"/>
  <headerFooter alignWithMargins="0"/>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53"/>
  <sheetViews>
    <sheetView workbookViewId="0"/>
  </sheetViews>
  <sheetFormatPr baseColWidth="10" defaultColWidth="8.83203125" defaultRowHeight="12" x14ac:dyDescent="0"/>
  <cols>
    <col min="1" max="1" width="31.6640625" customWidth="1"/>
    <col min="2" max="2" width="33.33203125" bestFit="1" customWidth="1"/>
    <col min="3" max="3" width="38.33203125" style="112" bestFit="1" customWidth="1"/>
    <col min="4" max="5" width="50.6640625" customWidth="1"/>
    <col min="6" max="6" width="23.1640625" bestFit="1" customWidth="1"/>
  </cols>
  <sheetData>
    <row r="1" spans="1:6">
      <c r="A1" s="4" t="s">
        <v>488</v>
      </c>
      <c r="B1" s="4" t="s">
        <v>483</v>
      </c>
      <c r="C1" s="111" t="s">
        <v>484</v>
      </c>
      <c r="D1" s="4" t="s">
        <v>485</v>
      </c>
      <c r="E1" s="4" t="s">
        <v>486</v>
      </c>
      <c r="F1" s="4" t="s">
        <v>487</v>
      </c>
    </row>
    <row r="2" spans="1:6">
      <c r="A2" s="112">
        <f ca="1">IFERROR(IF(ISBLANK(INDIRECT(B2))=TRUE,"",INDIRECT(B2)),"")</f>
        <v>5</v>
      </c>
      <c r="B2" t="s">
        <v>291</v>
      </c>
      <c r="C2" s="113">
        <f>'Assessment Page 1'!$E$23</f>
        <v>5</v>
      </c>
      <c r="D2" t="s">
        <v>193</v>
      </c>
      <c r="E2" t="s">
        <v>193</v>
      </c>
      <c r="F2" t="s">
        <v>292</v>
      </c>
    </row>
    <row r="3" spans="1:6">
      <c r="A3" s="112" t="str">
        <f t="shared" ref="A3:A66" ca="1" si="0">IFERROR(IF(ISBLANK(INDIRECT(B3))=TRUE,"",INDIRECT(B3)),"")</f>
        <v/>
      </c>
      <c r="B3" t="s">
        <v>293</v>
      </c>
      <c r="C3" s="112">
        <f>'Assessment Page 6'!$C$10</f>
        <v>0</v>
      </c>
      <c r="D3" t="s">
        <v>193</v>
      </c>
      <c r="E3" t="s">
        <v>193</v>
      </c>
      <c r="F3" t="s">
        <v>292</v>
      </c>
    </row>
    <row r="4" spans="1:6">
      <c r="A4" s="112" t="str">
        <f t="shared" ca="1" si="0"/>
        <v/>
      </c>
      <c r="B4" t="s">
        <v>294</v>
      </c>
      <c r="C4" s="112">
        <f>'Assessment Page 6'!$C$12</f>
        <v>0</v>
      </c>
      <c r="D4" t="s">
        <v>193</v>
      </c>
      <c r="E4" t="s">
        <v>193</v>
      </c>
      <c r="F4" t="s">
        <v>292</v>
      </c>
    </row>
    <row r="5" spans="1:6">
      <c r="A5" s="112" t="str">
        <f t="shared" ca="1" si="0"/>
        <v/>
      </c>
      <c r="B5" t="s">
        <v>295</v>
      </c>
      <c r="C5" s="112">
        <f>'Assessment Page 6'!$C$11</f>
        <v>0</v>
      </c>
      <c r="D5" t="s">
        <v>193</v>
      </c>
      <c r="E5" t="s">
        <v>193</v>
      </c>
      <c r="F5" t="s">
        <v>292</v>
      </c>
    </row>
    <row r="6" spans="1:6">
      <c r="A6" s="112" t="str">
        <f t="shared" ca="1" si="0"/>
        <v xml:space="preserve">Yes      or      No </v>
      </c>
      <c r="B6" t="s">
        <v>296</v>
      </c>
      <c r="C6" s="112" t="str">
        <f>'Assessment Page 6'!$E$13</f>
        <v xml:space="preserve">Yes      or      No </v>
      </c>
      <c r="D6" t="s">
        <v>297</v>
      </c>
      <c r="E6" t="s">
        <v>297</v>
      </c>
      <c r="F6" t="s">
        <v>292</v>
      </c>
    </row>
    <row r="7" spans="1:6">
      <c r="A7" s="112" t="str">
        <f t="shared" ca="1" si="0"/>
        <v/>
      </c>
      <c r="B7" t="s">
        <v>298</v>
      </c>
      <c r="C7" s="112" t="e">
        <f>'Assessment Page 6'!#REF!</f>
        <v>#REF!</v>
      </c>
      <c r="D7" t="s">
        <v>193</v>
      </c>
      <c r="E7" t="s">
        <v>193</v>
      </c>
      <c r="F7" t="s">
        <v>292</v>
      </c>
    </row>
    <row r="8" spans="1:6">
      <c r="A8" s="112" t="str">
        <f t="shared" ca="1" si="0"/>
        <v/>
      </c>
      <c r="B8" t="s">
        <v>299</v>
      </c>
      <c r="C8" s="112">
        <f>'Assessment Page 4'!$C$17</f>
        <v>0</v>
      </c>
      <c r="D8" t="s">
        <v>193</v>
      </c>
      <c r="E8" t="s">
        <v>193</v>
      </c>
      <c r="F8" t="s">
        <v>292</v>
      </c>
    </row>
    <row r="9" spans="1:6">
      <c r="A9" s="112" t="str">
        <f t="shared" ca="1" si="0"/>
        <v/>
      </c>
      <c r="B9" t="s">
        <v>300</v>
      </c>
      <c r="C9" s="112">
        <f>'Assessment Page 4'!$C$16</f>
        <v>0</v>
      </c>
      <c r="D9" t="s">
        <v>193</v>
      </c>
      <c r="E9" t="s">
        <v>193</v>
      </c>
      <c r="F9" t="s">
        <v>292</v>
      </c>
    </row>
    <row r="10" spans="1:6">
      <c r="A10" s="112" t="str">
        <f t="shared" ca="1" si="0"/>
        <v xml:space="preserve">Yes      or      No </v>
      </c>
      <c r="B10" t="s">
        <v>301</v>
      </c>
      <c r="C10" s="112" t="str">
        <f>'Assessment Page 4'!$E$18</f>
        <v xml:space="preserve">Yes      or      No </v>
      </c>
      <c r="D10" t="s">
        <v>297</v>
      </c>
      <c r="E10" t="s">
        <v>297</v>
      </c>
      <c r="F10" t="s">
        <v>292</v>
      </c>
    </row>
    <row r="11" spans="1:6">
      <c r="A11" s="112" t="str">
        <f t="shared" ca="1" si="0"/>
        <v>Please select the appropriate description of the Soffit / Fascia / Gutters:</v>
      </c>
      <c r="B11" t="s">
        <v>302</v>
      </c>
      <c r="C11" s="112" t="str">
        <f>'Assessment Page 4'!$C$15</f>
        <v>Please select the appropriate description of the Soffit / Fascia / Gutters:</v>
      </c>
      <c r="D11" t="s">
        <v>193</v>
      </c>
      <c r="E11" t="s">
        <v>193</v>
      </c>
      <c r="F11" t="s">
        <v>292</v>
      </c>
    </row>
    <row r="12" spans="1:6">
      <c r="A12" s="112" t="str">
        <f t="shared" ca="1" si="0"/>
        <v/>
      </c>
      <c r="B12" t="s">
        <v>303</v>
      </c>
      <c r="C12" s="112" t="e">
        <f>'Assessment Page 4'!#REF!</f>
        <v>#REF!</v>
      </c>
      <c r="D12" t="s">
        <v>193</v>
      </c>
      <c r="E12" t="s">
        <v>193</v>
      </c>
      <c r="F12" t="s">
        <v>292</v>
      </c>
    </row>
    <row r="13" spans="1:6">
      <c r="A13" s="112" t="str">
        <f t="shared" ca="1" si="0"/>
        <v/>
      </c>
      <c r="B13" t="s">
        <v>304</v>
      </c>
      <c r="C13" s="112">
        <f>'Assessment Page 4'!$E$16</f>
        <v>0</v>
      </c>
      <c r="D13" t="s">
        <v>193</v>
      </c>
      <c r="E13" t="s">
        <v>193</v>
      </c>
      <c r="F13" t="s">
        <v>292</v>
      </c>
    </row>
    <row r="14" spans="1:6">
      <c r="A14" s="112" t="str">
        <f t="shared" ca="1" si="0"/>
        <v>Pavement Marking - Striping and Bumpers</v>
      </c>
      <c r="B14" t="s">
        <v>305</v>
      </c>
      <c r="C14" s="112">
        <f>'20 Years Assessment'!$A$3:$AB$46</f>
        <v>4</v>
      </c>
      <c r="D14" t="s">
        <v>289</v>
      </c>
      <c r="F14" t="s">
        <v>193</v>
      </c>
    </row>
    <row r="15" spans="1:6">
      <c r="A15" s="112" t="str">
        <f t="shared" ca="1" si="0"/>
        <v/>
      </c>
      <c r="B15" t="s">
        <v>306</v>
      </c>
      <c r="C15" s="112" t="e">
        <f>'20 Years Assessment'!$E$49:$Z$61</f>
        <v>#VALUE!</v>
      </c>
      <c r="D15" t="s">
        <v>289</v>
      </c>
      <c r="F15" t="s">
        <v>193</v>
      </c>
    </row>
    <row r="16" spans="1:6">
      <c r="A16" s="112" t="str">
        <f t="shared" ca="1" si="0"/>
        <v/>
      </c>
      <c r="B16" t="s">
        <v>307</v>
      </c>
      <c r="C16" s="112" t="e">
        <f>'20 Years Assessment'!$E$49:$L$61</f>
        <v>#VALUE!</v>
      </c>
      <c r="D16" t="s">
        <v>289</v>
      </c>
      <c r="F16" t="s">
        <v>193</v>
      </c>
    </row>
    <row r="17" spans="1:6">
      <c r="A17" s="112" t="str">
        <f t="shared" ca="1" si="0"/>
        <v/>
      </c>
      <c r="B17" t="s">
        <v>308</v>
      </c>
      <c r="C17" s="112">
        <f>'Assessment Page 1'!$E$13</f>
        <v>0</v>
      </c>
      <c r="D17" t="s">
        <v>193</v>
      </c>
      <c r="E17" t="s">
        <v>193</v>
      </c>
      <c r="F17" t="s">
        <v>292</v>
      </c>
    </row>
    <row r="18" spans="1:6">
      <c r="A18" s="112" t="str">
        <f t="shared" ca="1" si="0"/>
        <v xml:space="preserve">Yes      or      No </v>
      </c>
      <c r="B18" t="s">
        <v>309</v>
      </c>
      <c r="C18" s="112" t="str">
        <f>'Assessment Page 6'!$E$25</f>
        <v xml:space="preserve">Yes      or      No </v>
      </c>
      <c r="D18" t="s">
        <v>297</v>
      </c>
      <c r="E18" t="s">
        <v>297</v>
      </c>
      <c r="F18" t="s">
        <v>292</v>
      </c>
    </row>
    <row r="19" spans="1:6">
      <c r="A19" s="112" t="str">
        <f t="shared" ca="1" si="0"/>
        <v/>
      </c>
      <c r="B19" t="s">
        <v>310</v>
      </c>
      <c r="C19" s="112">
        <f>'Assessment Page 6'!$B$27</f>
        <v>0</v>
      </c>
      <c r="D19" t="s">
        <v>193</v>
      </c>
      <c r="E19" t="s">
        <v>193</v>
      </c>
      <c r="F19" t="s">
        <v>292</v>
      </c>
    </row>
    <row r="20" spans="1:6">
      <c r="A20" s="112" t="str">
        <f t="shared" ca="1" si="0"/>
        <v>Enter Age</v>
      </c>
      <c r="B20" t="s">
        <v>311</v>
      </c>
      <c r="C20" s="112" t="str">
        <f>'Assessment Page 5'!$E$29</f>
        <v>Enter Age</v>
      </c>
      <c r="D20" t="s">
        <v>312</v>
      </c>
      <c r="E20" t="s">
        <v>312</v>
      </c>
      <c r="F20" t="s">
        <v>292</v>
      </c>
    </row>
    <row r="21" spans="1:6">
      <c r="A21" s="112" t="str">
        <f t="shared" ca="1" si="0"/>
        <v>Please select the appropriate description of the Refrigerators, Ranges, Range Hoods, Dishwasher:</v>
      </c>
      <c r="B21" t="s">
        <v>313</v>
      </c>
      <c r="C21" s="112" t="str">
        <f>'Assessment Page 5'!$C$28</f>
        <v>Please select the appropriate description of the Refrigerators, Ranges, Range Hoods, Dishwasher:</v>
      </c>
      <c r="D21" t="s">
        <v>193</v>
      </c>
      <c r="E21" t="s">
        <v>193</v>
      </c>
      <c r="F21" t="s">
        <v>292</v>
      </c>
    </row>
    <row r="22" spans="1:6">
      <c r="A22" s="112" t="str">
        <f t="shared" ca="1" si="0"/>
        <v/>
      </c>
      <c r="B22" t="s">
        <v>314</v>
      </c>
      <c r="C22" s="112">
        <f>'Assessment Page 5'!$C$29</f>
        <v>0</v>
      </c>
      <c r="D22" t="s">
        <v>193</v>
      </c>
      <c r="E22" t="s">
        <v>193</v>
      </c>
      <c r="F22" t="s">
        <v>292</v>
      </c>
    </row>
    <row r="23" spans="1:6">
      <c r="A23" s="112" t="str">
        <f t="shared" ca="1" si="0"/>
        <v>Enter Age</v>
      </c>
      <c r="B23" t="s">
        <v>315</v>
      </c>
      <c r="C23" s="112" t="str">
        <f>'Assessment Page 5'!$E$34</f>
        <v>Enter Age</v>
      </c>
      <c r="D23" t="s">
        <v>316</v>
      </c>
      <c r="E23" t="s">
        <v>316</v>
      </c>
      <c r="F23" t="s">
        <v>292</v>
      </c>
    </row>
    <row r="24" spans="1:6">
      <c r="A24" s="112" t="str">
        <f t="shared" ca="1" si="0"/>
        <v/>
      </c>
      <c r="B24" t="s">
        <v>317</v>
      </c>
      <c r="C24" s="112">
        <f>'Assessment Page 5'!$C$34</f>
        <v>0</v>
      </c>
      <c r="D24" t="s">
        <v>193</v>
      </c>
      <c r="E24" t="s">
        <v>193</v>
      </c>
      <c r="F24" t="s">
        <v>292</v>
      </c>
    </row>
    <row r="25" spans="1:6">
      <c r="A25" s="112" t="str">
        <f t="shared" ca="1" si="0"/>
        <v xml:space="preserve">Yes      or      No </v>
      </c>
      <c r="B25" t="s">
        <v>318</v>
      </c>
      <c r="C25" s="112" t="str">
        <f>'Assessment Page 5'!$E$35</f>
        <v xml:space="preserve">Yes      or      No </v>
      </c>
      <c r="D25" t="s">
        <v>297</v>
      </c>
      <c r="E25" t="s">
        <v>297</v>
      </c>
      <c r="F25" t="s">
        <v>292</v>
      </c>
    </row>
    <row r="26" spans="1:6">
      <c r="A26" s="112" t="str">
        <f t="shared" ca="1" si="0"/>
        <v>Please select the appropriate description of the Bathrooms &amp; Plumbing Fixtures:</v>
      </c>
      <c r="B26" t="s">
        <v>319</v>
      </c>
      <c r="C26" s="112" t="str">
        <f>'Assessment Page 5'!$C$33</f>
        <v>Please select the appropriate description of the Bathrooms &amp; Plumbing Fixtures:</v>
      </c>
      <c r="D26" t="s">
        <v>193</v>
      </c>
      <c r="E26" t="s">
        <v>193</v>
      </c>
      <c r="F26" t="s">
        <v>292</v>
      </c>
    </row>
    <row r="27" spans="1:6">
      <c r="A27" s="112" t="str">
        <f t="shared" ca="1" si="0"/>
        <v/>
      </c>
      <c r="B27" t="s">
        <v>320</v>
      </c>
      <c r="C27" s="112" t="e">
        <f>'Assessment Page 5'!#REF!</f>
        <v>#REF!</v>
      </c>
      <c r="D27" t="s">
        <v>193</v>
      </c>
      <c r="E27" t="s">
        <v>193</v>
      </c>
      <c r="F27" t="s">
        <v>292</v>
      </c>
    </row>
    <row r="28" spans="1:6">
      <c r="A28" s="112" t="str">
        <f t="shared" ca="1" si="0"/>
        <v xml:space="preserve">Yes      or      No </v>
      </c>
      <c r="B28" t="s">
        <v>321</v>
      </c>
      <c r="C28" s="112" t="str">
        <f>'Assessment Page 5'!$E$30</f>
        <v xml:space="preserve">Yes      or      No </v>
      </c>
      <c r="D28" t="s">
        <v>297</v>
      </c>
      <c r="E28" t="s">
        <v>297</v>
      </c>
      <c r="F28" t="s">
        <v>292</v>
      </c>
    </row>
    <row r="29" spans="1:6">
      <c r="A29" s="112" t="str">
        <f t="shared" ca="1" si="0"/>
        <v/>
      </c>
      <c r="B29" t="s">
        <v>322</v>
      </c>
      <c r="C29" s="112" t="e">
        <f>'Assessment Page 5'!#REF!</f>
        <v>#REF!</v>
      </c>
      <c r="D29" t="s">
        <v>193</v>
      </c>
      <c r="E29" t="s">
        <v>193</v>
      </c>
      <c r="F29" t="s">
        <v>292</v>
      </c>
    </row>
    <row r="30" spans="1:6">
      <c r="A30" s="112" t="str">
        <f t="shared" ca="1" si="0"/>
        <v/>
      </c>
      <c r="B30" t="s">
        <v>323</v>
      </c>
      <c r="C30" s="112" t="e">
        <f>'Assessment Page 5'!#REF!</f>
        <v>#REF!</v>
      </c>
      <c r="D30" t="s">
        <v>193</v>
      </c>
      <c r="E30" t="s">
        <v>193</v>
      </c>
      <c r="F30" t="s">
        <v>292</v>
      </c>
    </row>
    <row r="31" spans="1:6">
      <c r="A31" s="112" t="str">
        <f t="shared" ca="1" si="0"/>
        <v/>
      </c>
      <c r="B31" t="s">
        <v>324</v>
      </c>
      <c r="C31" s="112" t="e">
        <f>'Assessment Page 5'!#REF!</f>
        <v>#REF!</v>
      </c>
      <c r="D31" t="s">
        <v>193</v>
      </c>
      <c r="E31" t="s">
        <v>193</v>
      </c>
      <c r="F31" t="s">
        <v>292</v>
      </c>
    </row>
    <row r="32" spans="1:6">
      <c r="A32" s="112" t="str">
        <f t="shared" ca="1" si="0"/>
        <v/>
      </c>
      <c r="B32" t="s">
        <v>325</v>
      </c>
      <c r="C32" s="112" t="e">
        <f>'Assessment Page 5'!#REF!</f>
        <v>#REF!</v>
      </c>
      <c r="D32" t="s">
        <v>297</v>
      </c>
      <c r="E32" t="s">
        <v>297</v>
      </c>
      <c r="F32" t="s">
        <v>292</v>
      </c>
    </row>
    <row r="33" spans="1:6">
      <c r="A33" s="112" t="str">
        <f t="shared" ca="1" si="0"/>
        <v/>
      </c>
      <c r="B33" t="s">
        <v>326</v>
      </c>
      <c r="C33" s="112" t="e">
        <f>'Assessment Page 5'!#REF!</f>
        <v>#REF!</v>
      </c>
      <c r="D33" t="s">
        <v>193</v>
      </c>
      <c r="E33" t="s">
        <v>193</v>
      </c>
      <c r="F33" t="s">
        <v>292</v>
      </c>
    </row>
    <row r="34" spans="1:6">
      <c r="A34" s="112" t="str">
        <f t="shared" ca="1" si="0"/>
        <v>Please select the appropriate description of the Floors, Walls, Ceilings, Doors:</v>
      </c>
      <c r="B34" t="s">
        <v>327</v>
      </c>
      <c r="C34" s="112" t="str">
        <f>'Assessment Page 5'!$C$18</f>
        <v>Please select the appropriate description of the Floors, Walls, Ceilings, Doors:</v>
      </c>
      <c r="D34" t="s">
        <v>193</v>
      </c>
      <c r="E34" t="s">
        <v>193</v>
      </c>
      <c r="F34" t="s">
        <v>292</v>
      </c>
    </row>
    <row r="35" spans="1:6">
      <c r="A35" s="112" t="str">
        <f t="shared" ca="1" si="0"/>
        <v/>
      </c>
      <c r="B35" t="s">
        <v>328</v>
      </c>
      <c r="C35" s="112">
        <f>'Assessment Page 5'!$C$19</f>
        <v>0</v>
      </c>
      <c r="D35" t="s">
        <v>193</v>
      </c>
      <c r="E35" t="s">
        <v>193</v>
      </c>
      <c r="F35" t="s">
        <v>292</v>
      </c>
    </row>
    <row r="36" spans="1:6">
      <c r="A36" s="112" t="str">
        <f t="shared" ca="1" si="0"/>
        <v xml:space="preserve">Yes      or      No </v>
      </c>
      <c r="B36" t="s">
        <v>329</v>
      </c>
      <c r="C36" s="112" t="str">
        <f>'Assessment Page 5'!$E$21</f>
        <v xml:space="preserve">Yes      or      No </v>
      </c>
      <c r="D36" t="s">
        <v>297</v>
      </c>
      <c r="E36" t="s">
        <v>297</v>
      </c>
      <c r="F36" t="s">
        <v>292</v>
      </c>
    </row>
    <row r="37" spans="1:6">
      <c r="A37" s="112" t="str">
        <f t="shared" ca="1" si="0"/>
        <v xml:space="preserve">Yes      or      No </v>
      </c>
      <c r="B37" t="s">
        <v>330</v>
      </c>
      <c r="C37" s="112" t="str">
        <f>'Assessment Page 5'!$E$14</f>
        <v xml:space="preserve">Yes      or      No </v>
      </c>
      <c r="D37" t="s">
        <v>297</v>
      </c>
      <c r="E37" t="s">
        <v>297</v>
      </c>
      <c r="F37" t="s">
        <v>292</v>
      </c>
    </row>
    <row r="38" spans="1:6">
      <c r="A38" s="112" t="str">
        <f t="shared" ca="1" si="0"/>
        <v>Please select the appropriate description of the Electric Systems:</v>
      </c>
      <c r="B38" t="s">
        <v>331</v>
      </c>
      <c r="C38" s="112" t="str">
        <f>'Assessment Page 5'!$C$10</f>
        <v>Please select the appropriate description of the Electric Systems:</v>
      </c>
      <c r="D38" t="s">
        <v>193</v>
      </c>
      <c r="E38" t="s">
        <v>193</v>
      </c>
      <c r="F38" t="s">
        <v>292</v>
      </c>
    </row>
    <row r="39" spans="1:6">
      <c r="A39" s="112" t="str">
        <f t="shared" ca="1" si="0"/>
        <v>Breakers or Fuses:</v>
      </c>
      <c r="B39" t="s">
        <v>332</v>
      </c>
      <c r="C39" s="112" t="str">
        <f>'Assessment Page 5'!$E$10</f>
        <v>Breakers or Fuses:</v>
      </c>
      <c r="D39" t="s">
        <v>193</v>
      </c>
      <c r="E39" t="s">
        <v>193</v>
      </c>
      <c r="F39" t="s">
        <v>292</v>
      </c>
    </row>
    <row r="40" spans="1:6">
      <c r="A40" s="112" t="str">
        <f t="shared" ca="1" si="0"/>
        <v/>
      </c>
      <c r="B40" t="s">
        <v>333</v>
      </c>
      <c r="C40" s="112">
        <f>'Assessment Page 5'!$C$12</f>
        <v>0</v>
      </c>
      <c r="D40" t="s">
        <v>193</v>
      </c>
      <c r="E40" t="s">
        <v>193</v>
      </c>
      <c r="F40" t="s">
        <v>292</v>
      </c>
    </row>
    <row r="41" spans="1:6">
      <c r="A41" s="112" t="str">
        <f t="shared" ca="1" si="0"/>
        <v/>
      </c>
      <c r="B41" t="s">
        <v>334</v>
      </c>
      <c r="C41" s="112">
        <f>'Assessment Page 5'!$C$11</f>
        <v>0</v>
      </c>
      <c r="D41" t="s">
        <v>193</v>
      </c>
      <c r="E41" t="s">
        <v>193</v>
      </c>
      <c r="F41" t="s">
        <v>292</v>
      </c>
    </row>
    <row r="42" spans="1:6">
      <c r="A42" s="112" t="str">
        <f t="shared" ca="1" si="0"/>
        <v xml:space="preserve">Yes      or      No </v>
      </c>
      <c r="B42" t="s">
        <v>335</v>
      </c>
      <c r="C42" s="112" t="str">
        <f>'Assessment Page 5'!$E$15</f>
        <v xml:space="preserve">Yes      or      No </v>
      </c>
      <c r="D42" t="s">
        <v>297</v>
      </c>
      <c r="E42" t="s">
        <v>297</v>
      </c>
      <c r="F42" t="s">
        <v>292</v>
      </c>
    </row>
    <row r="43" spans="1:6">
      <c r="A43" s="112" t="str">
        <f t="shared" ca="1" si="0"/>
        <v xml:space="preserve">Yes      or      No </v>
      </c>
      <c r="B43" t="s">
        <v>336</v>
      </c>
      <c r="C43" s="112" t="str">
        <f>'Assessment Page 5'!$E$13</f>
        <v xml:space="preserve">Yes      or      No </v>
      </c>
      <c r="D43" t="s">
        <v>297</v>
      </c>
      <c r="E43" t="s">
        <v>297</v>
      </c>
      <c r="F43" t="s">
        <v>292</v>
      </c>
    </row>
    <row r="44" spans="1:6">
      <c r="A44" s="112" t="str">
        <f t="shared" ca="1" si="0"/>
        <v/>
      </c>
      <c r="B44" t="s">
        <v>337</v>
      </c>
      <c r="C44" s="112" t="e">
        <f>'Assessment Page 5'!#REF!</f>
        <v>#REF!</v>
      </c>
      <c r="D44" t="s">
        <v>193</v>
      </c>
      <c r="E44" t="s">
        <v>193</v>
      </c>
      <c r="F44" t="s">
        <v>292</v>
      </c>
    </row>
    <row r="45" spans="1:6">
      <c r="A45" s="112" t="str">
        <f t="shared" ca="1" si="0"/>
        <v/>
      </c>
      <c r="B45" t="s">
        <v>338</v>
      </c>
      <c r="C45" s="112" t="e">
        <f>'Assessment Page 5'!#REF!</f>
        <v>#REF!</v>
      </c>
      <c r="D45" t="s">
        <v>193</v>
      </c>
      <c r="E45" t="s">
        <v>193</v>
      </c>
      <c r="F45" t="s">
        <v>292</v>
      </c>
    </row>
    <row r="46" spans="1:6">
      <c r="A46" s="112" t="str">
        <f t="shared" ca="1" si="0"/>
        <v>Enter Age</v>
      </c>
      <c r="B46" t="s">
        <v>339</v>
      </c>
      <c r="C46" s="112" t="str">
        <f>'Assessment Page 5'!$E$48</f>
        <v>Enter Age</v>
      </c>
      <c r="D46" t="s">
        <v>193</v>
      </c>
      <c r="E46" t="s">
        <v>193</v>
      </c>
      <c r="F46" t="s">
        <v>292</v>
      </c>
    </row>
    <row r="47" spans="1:6">
      <c r="A47" s="112">
        <f t="shared" ca="1" si="0"/>
        <v>0</v>
      </c>
      <c r="B47" t="s">
        <v>340</v>
      </c>
      <c r="C47" s="112">
        <f>'Assessment Page 5'!$C$48</f>
        <v>0</v>
      </c>
      <c r="D47" t="s">
        <v>193</v>
      </c>
      <c r="E47" t="s">
        <v>193</v>
      </c>
      <c r="F47" t="s">
        <v>292</v>
      </c>
    </row>
    <row r="48" spans="1:6">
      <c r="A48" s="112" t="str">
        <f t="shared" ca="1" si="0"/>
        <v>Please select the appropriate description of the Elevators:</v>
      </c>
      <c r="B48" t="s">
        <v>341</v>
      </c>
      <c r="C48" s="112" t="str">
        <f>'Assessment Page 5'!$D$49</f>
        <v>Please select the appropriate description of the Elevators:</v>
      </c>
      <c r="D48" t="s">
        <v>193</v>
      </c>
      <c r="E48" t="s">
        <v>193</v>
      </c>
      <c r="F48" t="s">
        <v>292</v>
      </c>
    </row>
    <row r="49" spans="1:6">
      <c r="A49" s="112" t="str">
        <f t="shared" ca="1" si="0"/>
        <v/>
      </c>
      <c r="B49" t="s">
        <v>342</v>
      </c>
      <c r="C49" s="112" t="str">
        <f>"N1 Engine"</f>
        <v>N1 Engine</v>
      </c>
      <c r="D49" t="s">
        <v>343</v>
      </c>
    </row>
    <row r="50" spans="1:6">
      <c r="A50" s="112" t="str">
        <f t="shared" ca="1" si="0"/>
        <v/>
      </c>
      <c r="B50" t="s">
        <v>344</v>
      </c>
      <c r="C50" s="112" t="e">
        <f>'Assessment Page 4'!#REF!</f>
        <v>#REF!</v>
      </c>
      <c r="D50" t="s">
        <v>193</v>
      </c>
      <c r="E50" t="s">
        <v>193</v>
      </c>
      <c r="F50" t="s">
        <v>292</v>
      </c>
    </row>
    <row r="51" spans="1:6">
      <c r="A51" s="112" t="str">
        <f t="shared" ca="1" si="0"/>
        <v xml:space="preserve">Yes      or      No </v>
      </c>
      <c r="B51" t="s">
        <v>345</v>
      </c>
      <c r="C51" s="112" t="str">
        <f>'Assessment Page 6'!$E$21</f>
        <v xml:space="preserve">Yes      or      No </v>
      </c>
      <c r="D51" t="s">
        <v>297</v>
      </c>
      <c r="E51" t="s">
        <v>297</v>
      </c>
      <c r="F51" t="s">
        <v>292</v>
      </c>
    </row>
    <row r="52" spans="1:6">
      <c r="A52" s="112" t="str">
        <f t="shared" ca="1" si="0"/>
        <v/>
      </c>
      <c r="B52" t="s">
        <v>346</v>
      </c>
      <c r="C52" s="112" t="e">
        <f>'Assessment Page 6'!#REF!</f>
        <v>#REF!</v>
      </c>
      <c r="D52" t="s">
        <v>297</v>
      </c>
      <c r="E52" t="s">
        <v>297</v>
      </c>
      <c r="F52" t="s">
        <v>292</v>
      </c>
    </row>
    <row r="53" spans="1:6">
      <c r="A53" s="112" t="str">
        <f t="shared" ca="1" si="0"/>
        <v/>
      </c>
      <c r="B53" t="s">
        <v>347</v>
      </c>
      <c r="C53" s="112" t="e">
        <f>'Assessment Page 4'!#REF!</f>
        <v>#REF!</v>
      </c>
      <c r="D53" t="s">
        <v>193</v>
      </c>
      <c r="E53" t="s">
        <v>193</v>
      </c>
      <c r="F53" t="s">
        <v>292</v>
      </c>
    </row>
    <row r="54" spans="1:6">
      <c r="A54" s="112" t="str">
        <f t="shared" ca="1" si="0"/>
        <v/>
      </c>
      <c r="B54" t="s">
        <v>348</v>
      </c>
      <c r="C54" s="112" t="e">
        <f>'Assessment Page 4'!#REF!</f>
        <v>#REF!</v>
      </c>
      <c r="D54" t="s">
        <v>193</v>
      </c>
      <c r="E54" t="s">
        <v>193</v>
      </c>
      <c r="F54" t="s">
        <v>292</v>
      </c>
    </row>
    <row r="55" spans="1:6">
      <c r="A55" s="112" t="str">
        <f t="shared" ca="1" si="0"/>
        <v/>
      </c>
      <c r="B55" t="s">
        <v>349</v>
      </c>
      <c r="C55" s="112" t="e">
        <f>'Assessment Page 4'!#REF!</f>
        <v>#REF!</v>
      </c>
      <c r="D55" t="s">
        <v>193</v>
      </c>
      <c r="E55" t="s">
        <v>193</v>
      </c>
      <c r="F55" t="s">
        <v>292</v>
      </c>
    </row>
    <row r="56" spans="1:6">
      <c r="A56" s="112" t="str">
        <f t="shared" ca="1" si="0"/>
        <v/>
      </c>
      <c r="B56" t="s">
        <v>350</v>
      </c>
      <c r="C56" s="112">
        <f>'Assessment Page 4'!$C$54</f>
        <v>0</v>
      </c>
      <c r="D56" t="s">
        <v>193</v>
      </c>
      <c r="E56" t="s">
        <v>193</v>
      </c>
      <c r="F56" t="s">
        <v>292</v>
      </c>
    </row>
    <row r="57" spans="1:6">
      <c r="A57" s="112" t="str">
        <f t="shared" ca="1" si="0"/>
        <v xml:space="preserve">Yes      or      No </v>
      </c>
      <c r="B57" t="s">
        <v>351</v>
      </c>
      <c r="C57" s="112" t="str">
        <f>'Assessment Page 4'!$E$55</f>
        <v xml:space="preserve">Yes      or      No </v>
      </c>
      <c r="D57" t="s">
        <v>297</v>
      </c>
      <c r="E57" t="s">
        <v>297</v>
      </c>
      <c r="F57" t="s">
        <v>292</v>
      </c>
    </row>
    <row r="58" spans="1:6">
      <c r="A58" s="112" t="str">
        <f t="shared" ca="1" si="0"/>
        <v>Enter Age</v>
      </c>
      <c r="B58" t="s">
        <v>352</v>
      </c>
      <c r="C58" s="112" t="str">
        <f>'Assessment Page 4'!$E$52</f>
        <v>Enter Age</v>
      </c>
      <c r="D58" t="s">
        <v>193</v>
      </c>
      <c r="E58" t="s">
        <v>193</v>
      </c>
      <c r="F58" t="s">
        <v>292</v>
      </c>
    </row>
    <row r="59" spans="1:6">
      <c r="A59" s="112" t="str">
        <f t="shared" ca="1" si="0"/>
        <v/>
      </c>
      <c r="B59" t="s">
        <v>353</v>
      </c>
      <c r="C59" s="112">
        <f>'Assessment Page 4'!$C$52</f>
        <v>0</v>
      </c>
      <c r="D59" t="s">
        <v>193</v>
      </c>
      <c r="E59" t="s">
        <v>193</v>
      </c>
      <c r="F59" t="s">
        <v>292</v>
      </c>
    </row>
    <row r="60" spans="1:6">
      <c r="A60" s="112" t="str">
        <f t="shared" ca="1" si="0"/>
        <v>Please select the appropriate description of the Common HVAC:</v>
      </c>
      <c r="B60" t="s">
        <v>354</v>
      </c>
      <c r="C60" s="112" t="str">
        <f>'Assessment Page 4'!$C$51</f>
        <v>Please select the appropriate description of the Common HVAC:</v>
      </c>
      <c r="D60" t="s">
        <v>193</v>
      </c>
      <c r="E60" t="s">
        <v>193</v>
      </c>
      <c r="F60" t="s">
        <v>292</v>
      </c>
    </row>
    <row r="61" spans="1:6">
      <c r="A61" s="112" t="str">
        <f t="shared" ca="1" si="0"/>
        <v/>
      </c>
      <c r="B61" t="s">
        <v>355</v>
      </c>
      <c r="C61" s="112" t="e">
        <f>'Assessment Page 4'!#REF!</f>
        <v>#REF!</v>
      </c>
      <c r="D61" t="s">
        <v>193</v>
      </c>
      <c r="E61" t="s">
        <v>193</v>
      </c>
      <c r="F61" t="s">
        <v>292</v>
      </c>
    </row>
    <row r="62" spans="1:6">
      <c r="A62" s="112">
        <f t="shared" ca="1" si="0"/>
        <v>0</v>
      </c>
      <c r="B62" t="s">
        <v>356</v>
      </c>
      <c r="C62" s="114">
        <f>'20 Years Assessment'!$L$52</f>
        <v>0</v>
      </c>
      <c r="D62" s="108">
        <v>0</v>
      </c>
      <c r="E62">
        <v>0</v>
      </c>
      <c r="F62" t="s">
        <v>357</v>
      </c>
    </row>
    <row r="63" spans="1:6">
      <c r="A63" s="112">
        <f t="shared" ca="1" si="0"/>
        <v>0</v>
      </c>
      <c r="B63" t="s">
        <v>358</v>
      </c>
      <c r="C63" s="114">
        <f>'20 Years Assessment'!$J$52</f>
        <v>0</v>
      </c>
      <c r="D63" s="108">
        <v>0</v>
      </c>
      <c r="E63">
        <v>0</v>
      </c>
      <c r="F63" t="s">
        <v>357</v>
      </c>
    </row>
    <row r="64" spans="1:6">
      <c r="A64" s="112" t="str">
        <f t="shared" ca="1" si="0"/>
        <v/>
      </c>
      <c r="B64" t="s">
        <v>359</v>
      </c>
      <c r="C64" s="112">
        <f>'Assessment Page 1'!$E$25</f>
        <v>0</v>
      </c>
      <c r="D64" t="s">
        <v>193</v>
      </c>
      <c r="E64" t="s">
        <v>193</v>
      </c>
      <c r="F64" t="s">
        <v>360</v>
      </c>
    </row>
    <row r="65" spans="1:6">
      <c r="A65" s="112" t="str">
        <f t="shared" ca="1" si="0"/>
        <v xml:space="preserve">Yes      or      No </v>
      </c>
      <c r="B65" t="s">
        <v>361</v>
      </c>
      <c r="C65" s="112" t="str">
        <f>'Assessment Page 6'!$E$28</f>
        <v xml:space="preserve">Yes      or      No </v>
      </c>
      <c r="D65" t="s">
        <v>297</v>
      </c>
      <c r="E65" t="s">
        <v>297</v>
      </c>
      <c r="F65" t="s">
        <v>292</v>
      </c>
    </row>
    <row r="66" spans="1:6">
      <c r="A66" s="112" t="str">
        <f t="shared" ca="1" si="0"/>
        <v/>
      </c>
      <c r="B66" t="s">
        <v>362</v>
      </c>
      <c r="C66" s="112">
        <f>'Assessment Page 6'!$C$29</f>
        <v>0</v>
      </c>
      <c r="D66" t="s">
        <v>193</v>
      </c>
      <c r="E66" t="s">
        <v>193</v>
      </c>
      <c r="F66" t="s">
        <v>292</v>
      </c>
    </row>
    <row r="67" spans="1:6">
      <c r="A67" s="112" t="str">
        <f t="shared" ref="A67:A132" ca="1" si="1">IFERROR(IF(ISBLANK(INDIRECT(B67))=TRUE,"",INDIRECT(B67)),"")</f>
        <v xml:space="preserve">Yes      or      No </v>
      </c>
      <c r="B67" t="s">
        <v>363</v>
      </c>
      <c r="C67" s="112" t="str">
        <f>'Assessment Page 6'!$E$30</f>
        <v xml:space="preserve">Yes      or      No </v>
      </c>
      <c r="D67" t="s">
        <v>297</v>
      </c>
      <c r="E67" t="s">
        <v>297</v>
      </c>
      <c r="F67" t="s">
        <v>292</v>
      </c>
    </row>
    <row r="68" spans="1:6">
      <c r="A68" s="112" t="str">
        <f t="shared" ca="1" si="1"/>
        <v/>
      </c>
      <c r="B68" t="s">
        <v>364</v>
      </c>
      <c r="C68" s="112">
        <f>'Assessment Page 3'!$C$32</f>
        <v>0</v>
      </c>
      <c r="D68" t="s">
        <v>193</v>
      </c>
      <c r="E68" t="s">
        <v>193</v>
      </c>
      <c r="F68" t="s">
        <v>292</v>
      </c>
    </row>
    <row r="69" spans="1:6">
      <c r="A69" s="112" t="str">
        <f t="shared" ca="1" si="1"/>
        <v/>
      </c>
      <c r="B69" t="s">
        <v>365</v>
      </c>
      <c r="C69" s="112">
        <f>'Assessment Page 1'!$E$17</f>
        <v>0</v>
      </c>
      <c r="D69" t="s">
        <v>193</v>
      </c>
      <c r="E69" t="s">
        <v>193</v>
      </c>
      <c r="F69" t="s">
        <v>292</v>
      </c>
    </row>
    <row r="70" spans="1:6">
      <c r="A70" s="112" t="str">
        <f t="shared" ca="1" si="1"/>
        <v/>
      </c>
      <c r="B70" t="s">
        <v>366</v>
      </c>
      <c r="C70" s="112">
        <f>'Assessment Page 3'!$C$33</f>
        <v>0</v>
      </c>
      <c r="D70" t="s">
        <v>193</v>
      </c>
      <c r="E70" t="s">
        <v>193</v>
      </c>
      <c r="F70" t="s">
        <v>292</v>
      </c>
    </row>
    <row r="71" spans="1:6">
      <c r="A71" s="112" t="str">
        <f t="shared" ca="1" si="1"/>
        <v/>
      </c>
      <c r="B71" t="s">
        <v>367</v>
      </c>
      <c r="C71" s="112">
        <f>'Assessment Page 1'!$E$24</f>
        <v>0</v>
      </c>
      <c r="D71" t="s">
        <v>193</v>
      </c>
      <c r="E71" t="s">
        <v>193</v>
      </c>
      <c r="F71" t="s">
        <v>292</v>
      </c>
    </row>
    <row r="72" spans="1:6">
      <c r="A72" s="112" t="str">
        <f t="shared" ca="1" si="1"/>
        <v/>
      </c>
      <c r="B72" t="s">
        <v>368</v>
      </c>
      <c r="C72" s="112">
        <f>'Assessment Page 1'!$E$19</f>
        <v>0</v>
      </c>
      <c r="D72" t="s">
        <v>193</v>
      </c>
      <c r="E72" t="s">
        <v>193</v>
      </c>
      <c r="F72" t="s">
        <v>292</v>
      </c>
    </row>
    <row r="73" spans="1:6">
      <c r="A73" s="112" t="str">
        <f t="shared" ca="1" si="1"/>
        <v/>
      </c>
      <c r="B73" t="s">
        <v>369</v>
      </c>
      <c r="C73" s="112">
        <f>'Assessment Page 1'!$E$20</f>
        <v>0</v>
      </c>
      <c r="D73" t="s">
        <v>193</v>
      </c>
      <c r="E73" t="s">
        <v>193</v>
      </c>
      <c r="F73" t="s">
        <v>292</v>
      </c>
    </row>
    <row r="74" spans="1:6">
      <c r="A74" s="112" t="str">
        <f t="shared" ca="1" si="1"/>
        <v/>
      </c>
      <c r="B74" t="s">
        <v>370</v>
      </c>
      <c r="C74" s="112">
        <f>'Assessment Page 1'!$E$18</f>
        <v>0</v>
      </c>
      <c r="D74" t="s">
        <v>193</v>
      </c>
      <c r="E74" t="s">
        <v>193</v>
      </c>
      <c r="F74" t="s">
        <v>292</v>
      </c>
    </row>
    <row r="75" spans="1:6">
      <c r="A75" s="112" t="str">
        <f t="shared" ca="1" si="1"/>
        <v/>
      </c>
      <c r="B75" t="s">
        <v>371</v>
      </c>
      <c r="C75" s="112">
        <f>'Assessment Page 3'!$C$31</f>
        <v>0</v>
      </c>
      <c r="D75" t="s">
        <v>193</v>
      </c>
      <c r="E75" t="s">
        <v>193</v>
      </c>
      <c r="F75" t="s">
        <v>292</v>
      </c>
    </row>
    <row r="76" spans="1:6">
      <c r="A76" s="112" t="str">
        <f t="shared" ca="1" si="1"/>
        <v/>
      </c>
      <c r="B76" t="s">
        <v>372</v>
      </c>
      <c r="C76" s="115">
        <f>'Assessment Page 1'!$E$26</f>
        <v>0</v>
      </c>
      <c r="D76" t="s">
        <v>193</v>
      </c>
      <c r="E76" t="s">
        <v>193</v>
      </c>
      <c r="F76" s="109">
        <v>0</v>
      </c>
    </row>
    <row r="77" spans="1:6">
      <c r="A77" s="112" t="str">
        <f t="shared" ca="1" si="1"/>
        <v/>
      </c>
      <c r="B77" t="s">
        <v>373</v>
      </c>
      <c r="C77" s="115">
        <f>'Assessment Page 1'!$E$26</f>
        <v>0</v>
      </c>
      <c r="D77" t="s">
        <v>193</v>
      </c>
      <c r="E77" t="s">
        <v>193</v>
      </c>
      <c r="F77" s="109">
        <v>0</v>
      </c>
    </row>
    <row r="78" spans="1:6">
      <c r="A78" s="112" t="str">
        <f t="shared" ca="1" si="1"/>
        <v/>
      </c>
      <c r="B78" t="s">
        <v>374</v>
      </c>
      <c r="C78" s="112" t="e">
        <f>'Assessment Page 7'!$B$25:$E$30</f>
        <v>#VALUE!</v>
      </c>
      <c r="D78" t="s">
        <v>289</v>
      </c>
      <c r="F78" t="s">
        <v>292</v>
      </c>
    </row>
    <row r="79" spans="1:6">
      <c r="A79" s="112" t="str">
        <f t="shared" ca="1" si="1"/>
        <v/>
      </c>
      <c r="B79" t="s">
        <v>375</v>
      </c>
      <c r="C79" s="116" t="e">
        <f>'20 Years Assessment'!$L$61</f>
        <v>#DIV/0!</v>
      </c>
      <c r="D79" t="s">
        <v>376</v>
      </c>
      <c r="E79" t="s">
        <v>377</v>
      </c>
      <c r="F79" t="s">
        <v>378</v>
      </c>
    </row>
    <row r="80" spans="1:6">
      <c r="A80" s="112" t="str">
        <f t="shared" ca="1" si="1"/>
        <v/>
      </c>
      <c r="B80" t="s">
        <v>379</v>
      </c>
      <c r="C80" s="116" t="e">
        <f>'20 Years Assessment'!$I$61</f>
        <v>#DIV/0!</v>
      </c>
      <c r="D80" t="s">
        <v>376</v>
      </c>
      <c r="E80" t="s">
        <v>380</v>
      </c>
      <c r="F80" t="s">
        <v>378</v>
      </c>
    </row>
    <row r="81" spans="1:6">
      <c r="A81" s="112" t="str">
        <f t="shared" ca="1" si="1"/>
        <v/>
      </c>
      <c r="B81" t="s">
        <v>381</v>
      </c>
      <c r="C81" s="116" t="e">
        <f>'20 Years Assessment'!$L$60</f>
        <v>#DIV/0!</v>
      </c>
      <c r="D81" t="s">
        <v>376</v>
      </c>
      <c r="E81" t="s">
        <v>382</v>
      </c>
      <c r="F81" t="s">
        <v>378</v>
      </c>
    </row>
    <row r="82" spans="1:6">
      <c r="A82" s="112" t="str">
        <f t="shared" ca="1" si="1"/>
        <v/>
      </c>
      <c r="B82" t="s">
        <v>383</v>
      </c>
      <c r="C82" s="112">
        <f>'Assessment Page 4'!$C$59</f>
        <v>0</v>
      </c>
      <c r="D82" t="s">
        <v>193</v>
      </c>
      <c r="E82" t="s">
        <v>193</v>
      </c>
      <c r="F82" t="s">
        <v>292</v>
      </c>
    </row>
    <row r="83" spans="1:6">
      <c r="A83" s="112" t="str">
        <f t="shared" ca="1" si="1"/>
        <v/>
      </c>
      <c r="B83" t="s">
        <v>384</v>
      </c>
      <c r="C83" s="112">
        <f>'Assessment Page 4'!$C$58</f>
        <v>0</v>
      </c>
      <c r="D83" t="s">
        <v>193</v>
      </c>
      <c r="E83" t="s">
        <v>193</v>
      </c>
      <c r="F83" t="s">
        <v>292</v>
      </c>
    </row>
    <row r="84" spans="1:6">
      <c r="A84" s="112" t="str">
        <f t="shared" ca="1" si="1"/>
        <v xml:space="preserve">Yes      or      No </v>
      </c>
      <c r="B84" t="s">
        <v>385</v>
      </c>
      <c r="C84" s="112" t="str">
        <f>'Assessment Page 4'!$E$60</f>
        <v xml:space="preserve">Yes      or      No </v>
      </c>
      <c r="D84" t="s">
        <v>297</v>
      </c>
      <c r="E84" t="s">
        <v>297</v>
      </c>
      <c r="F84" t="s">
        <v>292</v>
      </c>
    </row>
    <row r="85" spans="1:6">
      <c r="A85" s="112" t="str">
        <f t="shared" ca="1" si="1"/>
        <v>Please select the appropriate description of the Plumbing:</v>
      </c>
      <c r="B85" t="s">
        <v>386</v>
      </c>
      <c r="C85" s="112" t="str">
        <f>'Assessment Page 4'!$C$57</f>
        <v>Please select the appropriate description of the Plumbing:</v>
      </c>
      <c r="D85" t="s">
        <v>193</v>
      </c>
      <c r="E85" t="s">
        <v>193</v>
      </c>
      <c r="F85" t="s">
        <v>292</v>
      </c>
    </row>
    <row r="86" spans="1:6">
      <c r="A86" s="112" t="str">
        <f t="shared" ca="1" si="1"/>
        <v/>
      </c>
      <c r="B86" t="s">
        <v>387</v>
      </c>
      <c r="C86" s="112" t="e">
        <f>'Assessment Page 4'!#REF!</f>
        <v>#REF!</v>
      </c>
      <c r="D86" t="s">
        <v>388</v>
      </c>
    </row>
    <row r="87" spans="1:6">
      <c r="A87" s="112" t="str">
        <f t="shared" ca="1" si="1"/>
        <v/>
      </c>
      <c r="B87" t="s">
        <v>389</v>
      </c>
      <c r="C87" s="112" t="e">
        <f>'Assessment Page 4'!#REF!</f>
        <v>#REF!</v>
      </c>
      <c r="D87" t="s">
        <v>388</v>
      </c>
    </row>
    <row r="88" spans="1:6">
      <c r="A88" s="112" t="str">
        <f t="shared" ca="1" si="1"/>
        <v/>
      </c>
      <c r="B88" t="s">
        <v>390</v>
      </c>
      <c r="C88" s="112" t="e">
        <f>'Assessment Page 2'!$B$21:$L$27</f>
        <v>#VALUE!</v>
      </c>
      <c r="D88" t="s">
        <v>289</v>
      </c>
      <c r="F88" t="s">
        <v>292</v>
      </c>
    </row>
    <row r="89" spans="1:6">
      <c r="A89" s="112" t="str">
        <f t="shared" ca="1" si="1"/>
        <v/>
      </c>
      <c r="B89" t="s">
        <v>391</v>
      </c>
      <c r="C89" s="117">
        <f>'Assessment Page 1'!$E$11</f>
        <v>0</v>
      </c>
      <c r="D89" t="s">
        <v>193</v>
      </c>
      <c r="E89" t="s">
        <v>193</v>
      </c>
      <c r="F89" t="s">
        <v>392</v>
      </c>
    </row>
    <row r="90" spans="1:6">
      <c r="A90" s="112" t="str">
        <f t="shared" ca="1" si="1"/>
        <v/>
      </c>
      <c r="B90" t="s">
        <v>393</v>
      </c>
      <c r="C90" s="118">
        <f>'Assessment Page 1'!$E$16</f>
        <v>0</v>
      </c>
      <c r="D90" t="s">
        <v>193</v>
      </c>
      <c r="E90" t="s">
        <v>193</v>
      </c>
      <c r="F90" t="s">
        <v>394</v>
      </c>
    </row>
    <row r="91" spans="1:6">
      <c r="A91" s="112" t="str">
        <f t="shared" ca="1" si="1"/>
        <v/>
      </c>
      <c r="B91" t="s">
        <v>395</v>
      </c>
      <c r="C91" s="112" t="e">
        <f>'Assessment Page 3'!#REF!</f>
        <v>#REF!</v>
      </c>
      <c r="D91" t="s">
        <v>193</v>
      </c>
      <c r="E91" t="s">
        <v>193</v>
      </c>
      <c r="F91" t="s">
        <v>292</v>
      </c>
    </row>
    <row r="92" spans="1:6">
      <c r="A92" s="112" t="str">
        <f t="shared" ca="1" si="1"/>
        <v/>
      </c>
      <c r="B92" t="s">
        <v>396</v>
      </c>
      <c r="C92" s="112" t="e">
        <f>'Assessment Page 3'!#REF!</f>
        <v>#REF!</v>
      </c>
      <c r="D92" t="s">
        <v>193</v>
      </c>
      <c r="E92" t="s">
        <v>193</v>
      </c>
      <c r="F92" t="s">
        <v>292</v>
      </c>
    </row>
    <row r="93" spans="1:6">
      <c r="A93" s="112" t="str">
        <f t="shared" ca="1" si="1"/>
        <v xml:space="preserve">Yes      or      No </v>
      </c>
      <c r="B93" t="s">
        <v>397</v>
      </c>
      <c r="C93" s="112" t="e">
        <f>'Assessment Page 3'!#REF!</f>
        <v>#REF!</v>
      </c>
      <c r="D93" t="s">
        <v>297</v>
      </c>
      <c r="E93" t="s">
        <v>297</v>
      </c>
      <c r="F93" t="s">
        <v>292</v>
      </c>
    </row>
    <row r="94" spans="1:6">
      <c r="A94" s="112" t="str">
        <f t="shared" ca="1" si="1"/>
        <v/>
      </c>
      <c r="B94" t="s">
        <v>398</v>
      </c>
      <c r="C94" s="112" t="e">
        <f>'Assessment Page 3'!#REF!</f>
        <v>#REF!</v>
      </c>
      <c r="D94" t="s">
        <v>193</v>
      </c>
      <c r="E94" t="s">
        <v>193</v>
      </c>
      <c r="F94" t="s">
        <v>292</v>
      </c>
    </row>
    <row r="95" spans="1:6">
      <c r="A95" s="112" t="str">
        <f t="shared" ca="1" si="1"/>
        <v>Please select the appropriate description of the Roofing:</v>
      </c>
      <c r="B95" t="s">
        <v>399</v>
      </c>
      <c r="C95" s="112" t="e">
        <f>'Assessment Page 3'!#REF!</f>
        <v>#REF!</v>
      </c>
      <c r="D95" t="s">
        <v>193</v>
      </c>
      <c r="E95" t="s">
        <v>193</v>
      </c>
      <c r="F95" t="s">
        <v>292</v>
      </c>
    </row>
    <row r="96" spans="1:6">
      <c r="A96" s="112" t="str">
        <f t="shared" ca="1" si="1"/>
        <v/>
      </c>
      <c r="B96" t="s">
        <v>400</v>
      </c>
      <c r="C96" s="112" t="e">
        <f>'Assessment Page 6'!$B$14:$E$19</f>
        <v>#VALUE!</v>
      </c>
      <c r="D96" t="s">
        <v>289</v>
      </c>
      <c r="F96" t="s">
        <v>292</v>
      </c>
    </row>
    <row r="97" spans="1:6">
      <c r="A97" s="112" t="str">
        <f t="shared" ca="1" si="1"/>
        <v/>
      </c>
      <c r="B97" t="s">
        <v>401</v>
      </c>
      <c r="C97" s="112" t="e">
        <f>'Assessment Page 7'!$B$10:$E$24</f>
        <v>#VALUE!</v>
      </c>
      <c r="D97" t="s">
        <v>289</v>
      </c>
      <c r="F97" t="s">
        <v>292</v>
      </c>
    </row>
    <row r="98" spans="1:6">
      <c r="A98" s="112" t="str">
        <f t="shared" ca="1" si="1"/>
        <v/>
      </c>
      <c r="B98" t="s">
        <v>402</v>
      </c>
      <c r="C98" s="112" t="e">
        <f>'Assessment Page 3'!#REF!</f>
        <v>#REF!</v>
      </c>
      <c r="D98" t="s">
        <v>193</v>
      </c>
      <c r="E98" t="s">
        <v>193</v>
      </c>
      <c r="F98" t="s">
        <v>292</v>
      </c>
    </row>
    <row r="99" spans="1:6">
      <c r="A99" s="112" t="str">
        <f t="shared" ca="1" si="1"/>
        <v/>
      </c>
      <c r="B99" t="s">
        <v>403</v>
      </c>
      <c r="C99" s="112">
        <f>'Assessment Page 3'!$C$14</f>
        <v>0</v>
      </c>
      <c r="D99" t="s">
        <v>193</v>
      </c>
      <c r="E99" t="s">
        <v>193</v>
      </c>
      <c r="F99" t="s">
        <v>292</v>
      </c>
    </row>
    <row r="100" spans="1:6">
      <c r="A100" s="112" t="str">
        <f t="shared" ca="1" si="1"/>
        <v>Please select the appropriate description of the Parking / Paving:</v>
      </c>
      <c r="B100" t="s">
        <v>404</v>
      </c>
      <c r="C100" s="112" t="str">
        <f>'Assessment Page 3'!$C$27</f>
        <v>Please select the appropriate description of the Parking / Paving:</v>
      </c>
      <c r="D100" t="s">
        <v>193</v>
      </c>
      <c r="E100" t="s">
        <v>193</v>
      </c>
      <c r="F100" t="s">
        <v>292</v>
      </c>
    </row>
    <row r="101" spans="1:6">
      <c r="A101" s="112" t="str">
        <f t="shared" ca="1" si="1"/>
        <v/>
      </c>
      <c r="B101" t="s">
        <v>405</v>
      </c>
      <c r="C101" s="112" t="e">
        <f>'Assessment Page 3'!#REF!</f>
        <v>#REF!</v>
      </c>
      <c r="D101" t="s">
        <v>193</v>
      </c>
      <c r="E101" t="s">
        <v>193</v>
      </c>
      <c r="F101" t="s">
        <v>292</v>
      </c>
    </row>
    <row r="102" spans="1:6">
      <c r="A102" s="112" t="str">
        <f t="shared" ca="1" si="1"/>
        <v/>
      </c>
      <c r="B102" t="s">
        <v>406</v>
      </c>
      <c r="C102" s="112" t="e">
        <f>'Assessment Page 3'!#REF!</f>
        <v>#REF!</v>
      </c>
      <c r="D102" t="s">
        <v>297</v>
      </c>
      <c r="E102" t="s">
        <v>297</v>
      </c>
      <c r="F102" t="s">
        <v>292</v>
      </c>
    </row>
    <row r="103" spans="1:6">
      <c r="A103" s="112" t="str">
        <f t="shared" ca="1" si="1"/>
        <v>Please select the appropriate description of the Utilities:</v>
      </c>
      <c r="B103" t="s">
        <v>407</v>
      </c>
      <c r="C103" s="112" t="str">
        <f>'Assessment Page 3'!$C$9</f>
        <v>Please select the appropriate description of the Utilities:</v>
      </c>
      <c r="D103" t="s">
        <v>193</v>
      </c>
      <c r="E103" t="s">
        <v>193</v>
      </c>
      <c r="F103" t="s">
        <v>292</v>
      </c>
    </row>
    <row r="104" spans="1:6">
      <c r="A104" s="112" t="str">
        <f t="shared" ca="1" si="1"/>
        <v/>
      </c>
      <c r="B104" t="s">
        <v>408</v>
      </c>
      <c r="C104" s="112" t="e">
        <f>'Assessment Page 3'!#REF!</f>
        <v>#REF!</v>
      </c>
      <c r="D104" t="s">
        <v>193</v>
      </c>
      <c r="E104" t="s">
        <v>193</v>
      </c>
      <c r="F104" t="s">
        <v>292</v>
      </c>
    </row>
    <row r="105" spans="1:6">
      <c r="A105" s="112" t="str">
        <f t="shared" ca="1" si="1"/>
        <v/>
      </c>
      <c r="B105" t="s">
        <v>409</v>
      </c>
      <c r="C105" s="112">
        <f>'Assessment Page 1'!$E$14</f>
        <v>0</v>
      </c>
      <c r="D105" t="s">
        <v>193</v>
      </c>
      <c r="E105" t="s">
        <v>193</v>
      </c>
      <c r="F105" t="s">
        <v>292</v>
      </c>
    </row>
    <row r="106" spans="1:6">
      <c r="A106" s="112" t="str">
        <f t="shared" ca="1" si="1"/>
        <v/>
      </c>
      <c r="B106" t="s">
        <v>410</v>
      </c>
      <c r="C106" s="112">
        <f>'Assessment Page 1'!$E$12</f>
        <v>0</v>
      </c>
      <c r="D106" t="s">
        <v>193</v>
      </c>
      <c r="E106" t="s">
        <v>193</v>
      </c>
      <c r="F106" t="s">
        <v>292</v>
      </c>
    </row>
    <row r="107" spans="1:6">
      <c r="A107" s="112" t="str">
        <f t="shared" ca="1" si="1"/>
        <v/>
      </c>
      <c r="B107" t="s">
        <v>411</v>
      </c>
      <c r="C107" s="112" t="e">
        <f>'Assessment Page 4'!#REF!</f>
        <v>#REF!</v>
      </c>
      <c r="D107" t="s">
        <v>193</v>
      </c>
      <c r="E107" t="s">
        <v>193</v>
      </c>
      <c r="F107" t="s">
        <v>292</v>
      </c>
    </row>
    <row r="108" spans="1:6">
      <c r="A108" s="112" t="str">
        <f t="shared" ca="1" si="1"/>
        <v/>
      </c>
      <c r="B108" t="s">
        <v>412</v>
      </c>
      <c r="C108" s="112" t="e">
        <f>'Assessment Page 4'!#REF!</f>
        <v>#REF!</v>
      </c>
      <c r="D108" t="s">
        <v>193</v>
      </c>
      <c r="E108" t="s">
        <v>193</v>
      </c>
      <c r="F108" t="s">
        <v>292</v>
      </c>
    </row>
    <row r="109" spans="1:6">
      <c r="A109" s="112" t="str">
        <f t="shared" ca="1" si="1"/>
        <v/>
      </c>
      <c r="B109" t="s">
        <v>413</v>
      </c>
      <c r="C109" s="112">
        <f>'Assessment Page 4'!$C$22</f>
        <v>0</v>
      </c>
      <c r="D109" t="s">
        <v>193</v>
      </c>
      <c r="E109" t="s">
        <v>193</v>
      </c>
      <c r="F109" t="s">
        <v>292</v>
      </c>
    </row>
    <row r="110" spans="1:6">
      <c r="A110" s="112" t="str">
        <f t="shared" ca="1" si="1"/>
        <v/>
      </c>
      <c r="B110" t="s">
        <v>414</v>
      </c>
      <c r="C110" s="112">
        <f>'Assessment Page 4'!$C$21</f>
        <v>0</v>
      </c>
      <c r="D110" t="s">
        <v>193</v>
      </c>
      <c r="E110" t="s">
        <v>193</v>
      </c>
      <c r="F110" t="s">
        <v>292</v>
      </c>
    </row>
    <row r="111" spans="1:6">
      <c r="A111" s="112" t="str">
        <f t="shared" ca="1" si="1"/>
        <v xml:space="preserve">Yes      or      No </v>
      </c>
      <c r="B111" t="s">
        <v>415</v>
      </c>
      <c r="C111" s="112" t="str">
        <f>'Assessment Page 4'!$E$23</f>
        <v xml:space="preserve">Yes      or      No </v>
      </c>
      <c r="D111" t="s">
        <v>297</v>
      </c>
      <c r="E111" t="s">
        <v>297</v>
      </c>
      <c r="F111" t="s">
        <v>292</v>
      </c>
    </row>
    <row r="112" spans="1:6">
      <c r="A112" s="112" t="str">
        <f t="shared" ca="1" si="1"/>
        <v>Please select the appropriate description of the Structure:</v>
      </c>
      <c r="B112" t="s">
        <v>416</v>
      </c>
      <c r="C112" s="112" t="str">
        <f>'Assessment Page 4'!$C$20</f>
        <v>Please select the appropriate description of the Structure:</v>
      </c>
      <c r="D112" t="s">
        <v>193</v>
      </c>
      <c r="E112" t="s">
        <v>193</v>
      </c>
      <c r="F112" t="s">
        <v>292</v>
      </c>
    </row>
    <row r="113" spans="1:6">
      <c r="A113" s="112" t="str">
        <f t="shared" ca="1" si="1"/>
        <v/>
      </c>
      <c r="B113" t="s">
        <v>417</v>
      </c>
      <c r="C113" s="112" t="e">
        <f>'Assessment Page 4'!#REF!</f>
        <v>#REF!</v>
      </c>
      <c r="D113" t="s">
        <v>193</v>
      </c>
      <c r="E113" t="s">
        <v>193</v>
      </c>
      <c r="F113" t="s">
        <v>292</v>
      </c>
    </row>
    <row r="114" spans="1:6">
      <c r="A114" s="112" t="str">
        <f t="shared" ca="1" si="1"/>
        <v/>
      </c>
      <c r="B114" t="s">
        <v>418</v>
      </c>
      <c r="C114" s="112" t="e">
        <f>'Assessment Page 4'!#REF!</f>
        <v>#REF!</v>
      </c>
      <c r="D114" t="s">
        <v>193</v>
      </c>
      <c r="E114" t="s">
        <v>193</v>
      </c>
      <c r="F114" t="s">
        <v>292</v>
      </c>
    </row>
    <row r="115" spans="1:6">
      <c r="A115" s="112">
        <f t="shared" ca="1" si="1"/>
        <v>0</v>
      </c>
      <c r="B115" t="s">
        <v>490</v>
      </c>
      <c r="C115" s="114">
        <f>'20 Years Assessment'!$L$54</f>
        <v>0</v>
      </c>
    </row>
    <row r="116" spans="1:6">
      <c r="A116" s="112">
        <f t="shared" ca="1" si="1"/>
        <v>0</v>
      </c>
      <c r="B116" t="s">
        <v>491</v>
      </c>
      <c r="C116" s="114">
        <f>'20 Years Assessment'!$I$54</f>
        <v>0</v>
      </c>
    </row>
    <row r="117" spans="1:6">
      <c r="A117" s="112">
        <f t="shared" ca="1" si="1"/>
        <v>28099.416823822467</v>
      </c>
      <c r="B117" t="s">
        <v>419</v>
      </c>
      <c r="C117" s="114">
        <f>'20 Years Assessment'!$L$56</f>
        <v>28099.416823822467</v>
      </c>
      <c r="D117" s="108">
        <v>28099</v>
      </c>
      <c r="E117" t="s">
        <v>420</v>
      </c>
      <c r="F117" t="s">
        <v>357</v>
      </c>
    </row>
    <row r="118" spans="1:6">
      <c r="A118" s="112">
        <f t="shared" ca="1" si="1"/>
        <v>22500</v>
      </c>
      <c r="B118" t="s">
        <v>421</v>
      </c>
      <c r="C118" s="114">
        <f>'20 Years Assessment'!$I$56</f>
        <v>22500</v>
      </c>
      <c r="D118" s="108">
        <v>22500</v>
      </c>
      <c r="E118" t="s">
        <v>422</v>
      </c>
      <c r="F118" t="s">
        <v>357</v>
      </c>
    </row>
    <row r="119" spans="1:6">
      <c r="A119" s="112">
        <f t="shared" ca="1" si="1"/>
        <v>28099.416823822467</v>
      </c>
      <c r="B119" t="s">
        <v>423</v>
      </c>
      <c r="C119" s="114">
        <f>'20 Years Assessment'!$L$57</f>
        <v>28099.416823822467</v>
      </c>
      <c r="D119" s="108">
        <v>28099</v>
      </c>
      <c r="E119" t="s">
        <v>424</v>
      </c>
      <c r="F119" t="s">
        <v>357</v>
      </c>
    </row>
    <row r="120" spans="1:6">
      <c r="A120" s="112">
        <f t="shared" ca="1" si="1"/>
        <v>22500</v>
      </c>
      <c r="B120" t="s">
        <v>425</v>
      </c>
      <c r="C120" s="114">
        <f>'20 Years Assessment'!$I$57</f>
        <v>22500</v>
      </c>
      <c r="D120" s="108">
        <v>22500</v>
      </c>
      <c r="E120" t="s">
        <v>426</v>
      </c>
      <c r="F120" t="s">
        <v>357</v>
      </c>
    </row>
    <row r="121" spans="1:6">
      <c r="A121" s="112">
        <f t="shared" ca="1" si="1"/>
        <v>28099.416823822467</v>
      </c>
      <c r="B121" t="s">
        <v>427</v>
      </c>
      <c r="C121" s="114">
        <f>'20 Years Assessment'!$L$58</f>
        <v>28099.416823822467</v>
      </c>
      <c r="D121" s="108">
        <v>28099</v>
      </c>
      <c r="E121" t="s">
        <v>428</v>
      </c>
      <c r="F121" t="s">
        <v>357</v>
      </c>
    </row>
    <row r="122" spans="1:6">
      <c r="A122" s="112">
        <f t="shared" ca="1" si="1"/>
        <v>22500</v>
      </c>
      <c r="B122" t="s">
        <v>429</v>
      </c>
      <c r="C122" s="114">
        <f>'20 Years Assessment'!$I$58</f>
        <v>22500</v>
      </c>
      <c r="D122" s="108">
        <v>22500</v>
      </c>
      <c r="E122" t="s">
        <v>430</v>
      </c>
      <c r="F122" t="s">
        <v>357</v>
      </c>
    </row>
    <row r="123" spans="1:6">
      <c r="A123" s="112">
        <f t="shared" ca="1" si="1"/>
        <v>0</v>
      </c>
      <c r="B123" t="s">
        <v>431</v>
      </c>
      <c r="C123" s="114">
        <f>'20 Years Assessment'!$L$55</f>
        <v>0</v>
      </c>
      <c r="D123" s="108">
        <v>0</v>
      </c>
      <c r="E123" t="s">
        <v>432</v>
      </c>
      <c r="F123" t="s">
        <v>357</v>
      </c>
    </row>
    <row r="124" spans="1:6">
      <c r="A124" s="112">
        <f t="shared" ca="1" si="1"/>
        <v>0</v>
      </c>
      <c r="B124" t="s">
        <v>433</v>
      </c>
      <c r="C124" s="114">
        <f>'20 Years Assessment'!$I$55</f>
        <v>0</v>
      </c>
      <c r="D124" s="108">
        <v>0</v>
      </c>
      <c r="E124" t="s">
        <v>434</v>
      </c>
      <c r="F124" t="s">
        <v>357</v>
      </c>
    </row>
    <row r="125" spans="1:6">
      <c r="A125" s="112" t="str">
        <f t="shared" ca="1" si="1"/>
        <v/>
      </c>
      <c r="B125" t="s">
        <v>435</v>
      </c>
      <c r="C125" s="117">
        <f>'Assessment Page 1'!$E$10</f>
        <v>0</v>
      </c>
      <c r="D125" t="s">
        <v>193</v>
      </c>
      <c r="E125" t="s">
        <v>193</v>
      </c>
      <c r="F125" t="s">
        <v>392</v>
      </c>
    </row>
    <row r="126" spans="1:6">
      <c r="A126" s="112" t="str">
        <f t="shared" ca="1" si="1"/>
        <v/>
      </c>
      <c r="B126" t="s">
        <v>436</v>
      </c>
      <c r="C126" s="116" t="e">
        <f>'20 Years Assessment'!$I$60</f>
        <v>#DIV/0!</v>
      </c>
      <c r="D126" t="s">
        <v>376</v>
      </c>
      <c r="E126" t="s">
        <v>437</v>
      </c>
      <c r="F126" t="s">
        <v>378</v>
      </c>
    </row>
    <row r="127" spans="1:6">
      <c r="A127" s="112" t="str">
        <f t="shared" ca="1" si="1"/>
        <v/>
      </c>
      <c r="B127" t="s">
        <v>438</v>
      </c>
      <c r="C127" s="112" t="e">
        <f>'Assessment Page 2'!$B$9:$L$11</f>
        <v>#VALUE!</v>
      </c>
      <c r="D127" t="s">
        <v>289</v>
      </c>
      <c r="F127" t="s">
        <v>292</v>
      </c>
    </row>
    <row r="128" spans="1:6">
      <c r="A128" s="112" t="str">
        <f t="shared" ca="1" si="1"/>
        <v/>
      </c>
      <c r="B128" t="s">
        <v>439</v>
      </c>
      <c r="C128" s="112" t="e">
        <f>'Assessment Page 1'!$B$31:$I$36</f>
        <v>#VALUE!</v>
      </c>
      <c r="D128" t="s">
        <v>289</v>
      </c>
      <c r="F128" t="s">
        <v>292</v>
      </c>
    </row>
    <row r="129" spans="1:6">
      <c r="A129" s="112" t="str">
        <f t="shared" ca="1" si="1"/>
        <v xml:space="preserve">Yes      or      No </v>
      </c>
      <c r="B129" t="s">
        <v>440</v>
      </c>
      <c r="C129" s="112" t="str">
        <f>'Assessment Page 6'!$E$24</f>
        <v xml:space="preserve">Yes      or      No </v>
      </c>
      <c r="D129" t="s">
        <v>297</v>
      </c>
      <c r="E129" t="s">
        <v>297</v>
      </c>
      <c r="F129" t="s">
        <v>292</v>
      </c>
    </row>
    <row r="130" spans="1:6">
      <c r="A130" s="112" t="str">
        <f t="shared" ca="1" si="1"/>
        <v xml:space="preserve">Yes      or      No </v>
      </c>
      <c r="B130" t="s">
        <v>441</v>
      </c>
      <c r="C130" s="112" t="str">
        <f>'Assessment Page 6'!$E$33</f>
        <v xml:space="preserve">Yes      or      No </v>
      </c>
      <c r="D130" t="s">
        <v>297</v>
      </c>
      <c r="E130" t="s">
        <v>297</v>
      </c>
      <c r="F130" t="s">
        <v>292</v>
      </c>
    </row>
    <row r="131" spans="1:6">
      <c r="A131" s="112" t="str">
        <f t="shared" ca="1" si="1"/>
        <v xml:space="preserve">Yes      or      No </v>
      </c>
      <c r="B131" t="s">
        <v>442</v>
      </c>
      <c r="C131" s="112" t="str">
        <f>'Assessment Page 6'!$E$31</f>
        <v xml:space="preserve">Yes      or      No </v>
      </c>
      <c r="D131" t="s">
        <v>297</v>
      </c>
      <c r="E131" t="s">
        <v>297</v>
      </c>
      <c r="F131" t="s">
        <v>292</v>
      </c>
    </row>
    <row r="132" spans="1:6">
      <c r="A132" s="112" t="str">
        <f t="shared" ca="1" si="1"/>
        <v xml:space="preserve">Yes      or      No </v>
      </c>
      <c r="B132" t="s">
        <v>443</v>
      </c>
      <c r="C132" s="112" t="str">
        <f>'Assessment Page 6'!$E$32</f>
        <v xml:space="preserve">Yes      or      No </v>
      </c>
      <c r="D132" t="s">
        <v>297</v>
      </c>
      <c r="E132" t="s">
        <v>297</v>
      </c>
      <c r="F132" t="s">
        <v>292</v>
      </c>
    </row>
    <row r="133" spans="1:6">
      <c r="A133" s="112" t="str">
        <f t="shared" ref="A133:A153" ca="1" si="2">IFERROR(IF(ISBLANK(INDIRECT(B133))=TRUE,"",INDIRECT(B133)),"")</f>
        <v/>
      </c>
      <c r="B133" t="s">
        <v>444</v>
      </c>
      <c r="C133" s="112">
        <f>'Assessment Page 1'!$E$21</f>
        <v>0</v>
      </c>
      <c r="D133" t="s">
        <v>193</v>
      </c>
      <c r="E133" t="s">
        <v>193</v>
      </c>
      <c r="F133" t="s">
        <v>292</v>
      </c>
    </row>
    <row r="134" spans="1:6">
      <c r="A134" s="112" t="str">
        <f t="shared" ca="1" si="2"/>
        <v/>
      </c>
      <c r="B134" t="s">
        <v>445</v>
      </c>
      <c r="C134" s="112">
        <f>'Assessment Page 1'!$E$22</f>
        <v>0</v>
      </c>
      <c r="D134" t="s">
        <v>193</v>
      </c>
      <c r="E134" t="s">
        <v>193</v>
      </c>
      <c r="F134" t="s">
        <v>292</v>
      </c>
    </row>
    <row r="135" spans="1:6">
      <c r="A135" s="112" t="str">
        <f t="shared" ca="1" si="2"/>
        <v/>
      </c>
      <c r="B135" t="s">
        <v>446</v>
      </c>
      <c r="C135" s="112">
        <f>'Assessment Page 1'!$E$15</f>
        <v>0</v>
      </c>
      <c r="D135" t="s">
        <v>193</v>
      </c>
      <c r="E135" t="s">
        <v>193</v>
      </c>
      <c r="F135" t="s">
        <v>292</v>
      </c>
    </row>
    <row r="136" spans="1:6">
      <c r="A136" s="112" t="str">
        <f t="shared" ca="1" si="2"/>
        <v/>
      </c>
      <c r="B136" t="s">
        <v>447</v>
      </c>
      <c r="C136" s="112" t="str">
        <f>"Object 1"</f>
        <v>Object 1</v>
      </c>
      <c r="D136" t="s">
        <v>448</v>
      </c>
    </row>
    <row r="137" spans="1:6">
      <c r="A137" s="112" t="str">
        <f t="shared" ca="1" si="2"/>
        <v/>
      </c>
      <c r="B137" s="110" t="s">
        <v>449</v>
      </c>
      <c r="C137" s="112" t="s">
        <v>450</v>
      </c>
      <c r="D137" t="s">
        <v>289</v>
      </c>
      <c r="F137" t="s">
        <v>193</v>
      </c>
    </row>
    <row r="138" spans="1:6">
      <c r="A138" s="112" t="str">
        <f t="shared" ca="1" si="2"/>
        <v/>
      </c>
      <c r="B138" s="110" t="s">
        <v>451</v>
      </c>
      <c r="C138" s="112" t="s">
        <v>452</v>
      </c>
      <c r="D138" t="s">
        <v>289</v>
      </c>
      <c r="F138" t="s">
        <v>193</v>
      </c>
    </row>
    <row r="139" spans="1:6">
      <c r="A139" s="112" t="str">
        <f t="shared" ca="1" si="2"/>
        <v/>
      </c>
      <c r="B139" s="110" t="s">
        <v>453</v>
      </c>
      <c r="C139" s="112" t="s">
        <v>454</v>
      </c>
      <c r="D139" t="s">
        <v>289</v>
      </c>
      <c r="F139" t="s">
        <v>292</v>
      </c>
    </row>
    <row r="140" spans="1:6">
      <c r="A140" s="112" t="str">
        <f t="shared" ca="1" si="2"/>
        <v/>
      </c>
      <c r="B140" s="110" t="s">
        <v>455</v>
      </c>
      <c r="C140" s="112" t="s">
        <v>456</v>
      </c>
      <c r="D140" t="s">
        <v>289</v>
      </c>
      <c r="F140" t="s">
        <v>292</v>
      </c>
    </row>
    <row r="141" spans="1:6">
      <c r="A141" s="112" t="str">
        <f t="shared" ca="1" si="2"/>
        <v/>
      </c>
      <c r="B141" s="110" t="s">
        <v>457</v>
      </c>
      <c r="C141" s="112" t="s">
        <v>458</v>
      </c>
      <c r="D141" t="s">
        <v>289</v>
      </c>
      <c r="F141" t="s">
        <v>292</v>
      </c>
    </row>
    <row r="142" spans="1:6">
      <c r="A142" s="112" t="str">
        <f t="shared" ca="1" si="2"/>
        <v/>
      </c>
      <c r="B142" s="110" t="s">
        <v>459</v>
      </c>
      <c r="C142" s="112" t="s">
        <v>460</v>
      </c>
      <c r="D142" t="s">
        <v>289</v>
      </c>
      <c r="F142" t="s">
        <v>292</v>
      </c>
    </row>
    <row r="143" spans="1:6">
      <c r="A143" s="112" t="str">
        <f t="shared" ca="1" si="2"/>
        <v/>
      </c>
      <c r="B143" s="110" t="s">
        <v>461</v>
      </c>
      <c r="C143" s="112" t="s">
        <v>462</v>
      </c>
      <c r="D143" t="s">
        <v>289</v>
      </c>
      <c r="F143" t="s">
        <v>292</v>
      </c>
    </row>
    <row r="144" spans="1:6">
      <c r="A144" s="112" t="str">
        <f t="shared" ca="1" si="2"/>
        <v/>
      </c>
      <c r="B144" s="110" t="s">
        <v>463</v>
      </c>
      <c r="C144" s="112" t="s">
        <v>464</v>
      </c>
      <c r="D144" t="s">
        <v>289</v>
      </c>
      <c r="F144" t="s">
        <v>292</v>
      </c>
    </row>
    <row r="145" spans="1:6">
      <c r="A145" s="112" t="str">
        <f t="shared" ca="1" si="2"/>
        <v/>
      </c>
      <c r="B145" s="110" t="s">
        <v>465</v>
      </c>
      <c r="C145" s="112" t="s">
        <v>466</v>
      </c>
      <c r="D145" t="s">
        <v>289</v>
      </c>
      <c r="F145" t="s">
        <v>292</v>
      </c>
    </row>
    <row r="146" spans="1:6">
      <c r="A146" s="112" t="str">
        <f t="shared" ca="1" si="2"/>
        <v/>
      </c>
      <c r="B146" s="110" t="s">
        <v>467</v>
      </c>
      <c r="C146" s="112" t="s">
        <v>468</v>
      </c>
      <c r="D146" t="s">
        <v>289</v>
      </c>
      <c r="F146" t="s">
        <v>292</v>
      </c>
    </row>
    <row r="147" spans="1:6">
      <c r="A147" s="112" t="str">
        <f t="shared" ca="1" si="2"/>
        <v/>
      </c>
      <c r="B147" s="110" t="s">
        <v>469</v>
      </c>
      <c r="C147" s="112" t="s">
        <v>470</v>
      </c>
      <c r="D147" t="s">
        <v>289</v>
      </c>
      <c r="F147" t="s">
        <v>292</v>
      </c>
    </row>
    <row r="148" spans="1:6">
      <c r="A148" s="112" t="str">
        <f t="shared" ca="1" si="2"/>
        <v/>
      </c>
      <c r="B148" s="110" t="s">
        <v>471</v>
      </c>
      <c r="C148" s="112" t="s">
        <v>472</v>
      </c>
      <c r="D148" t="s">
        <v>289</v>
      </c>
      <c r="F148" t="s">
        <v>292</v>
      </c>
    </row>
    <row r="149" spans="1:6">
      <c r="A149" s="112" t="str">
        <f t="shared" ca="1" si="2"/>
        <v/>
      </c>
      <c r="B149" t="s">
        <v>473</v>
      </c>
      <c r="C149" s="112" t="s">
        <v>474</v>
      </c>
      <c r="D149" t="s">
        <v>289</v>
      </c>
      <c r="F149" t="s">
        <v>292</v>
      </c>
    </row>
    <row r="150" spans="1:6">
      <c r="A150" s="112" t="str">
        <f t="shared" ca="1" si="2"/>
        <v/>
      </c>
      <c r="B150" t="s">
        <v>475</v>
      </c>
      <c r="C150" s="112" t="s">
        <v>476</v>
      </c>
      <c r="D150" t="s">
        <v>289</v>
      </c>
      <c r="F150" t="s">
        <v>290</v>
      </c>
    </row>
    <row r="151" spans="1:6">
      <c r="A151" s="112" t="str">
        <f t="shared" ca="1" si="2"/>
        <v>|Summary|Photo Checklist|Assessment Page 1|Assessment Page 2|Assessment Page 3|Assessment Page 4|Assessment Page 5|Assessment Page 6|Assessment Page 7|Assessment Page 8|Assessment Page 9|Assessment Page 10|Assessment Page 11|Assessment Page 12|Assessment Page 13|20 Years Assessment|Picture Index|Picture Index (2)|Picture Index (3)|N1|Database output</v>
      </c>
      <c r="B151" t="s">
        <v>477</v>
      </c>
      <c r="C151" s="112" t="s">
        <v>478</v>
      </c>
      <c r="D151" t="s">
        <v>479</v>
      </c>
      <c r="E151" t="s">
        <v>479</v>
      </c>
      <c r="F151" t="s">
        <v>292</v>
      </c>
    </row>
    <row r="152" spans="1:6">
      <c r="A152" s="112" t="str">
        <f t="shared" ca="1" si="2"/>
        <v/>
      </c>
      <c r="B152" t="s">
        <v>480</v>
      </c>
      <c r="C152" s="112" t="s">
        <v>481</v>
      </c>
      <c r="D152" t="s">
        <v>481</v>
      </c>
    </row>
    <row r="153" spans="1:6">
      <c r="A153" s="112" t="str">
        <f t="shared" ca="1" si="2"/>
        <v/>
      </c>
      <c r="B153" t="s">
        <v>178</v>
      </c>
      <c r="C153" s="112" t="s">
        <v>482</v>
      </c>
      <c r="D153" t="s">
        <v>289</v>
      </c>
      <c r="F153" t="s">
        <v>292</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26</vt:i4>
      </vt:variant>
    </vt:vector>
  </HeadingPairs>
  <TitlesOfParts>
    <vt:vector size="26" baseType="lpstr">
      <vt:lpstr>Summary</vt:lpstr>
      <vt:lpstr>Photo Checklist</vt:lpstr>
      <vt:lpstr>Lists</vt:lpstr>
      <vt:lpstr>Assessment Page 1</vt:lpstr>
      <vt:lpstr>Assessment Page 2</vt:lpstr>
      <vt:lpstr>Assessment Page 3</vt:lpstr>
      <vt:lpstr>Assessment Page 4</vt:lpstr>
      <vt:lpstr>Assessment Page 5</vt:lpstr>
      <vt:lpstr>Assessment Page 6</vt:lpstr>
      <vt:lpstr>Assessment Page 7</vt:lpstr>
      <vt:lpstr>20-Year AssessmentV2</vt:lpstr>
      <vt:lpstr>MVS</vt:lpstr>
      <vt:lpstr>Assessment Page 8</vt:lpstr>
      <vt:lpstr>Assessment Page 9</vt:lpstr>
      <vt:lpstr>Assessment Page 10</vt:lpstr>
      <vt:lpstr>Assessment Page 11</vt:lpstr>
      <vt:lpstr>Assessment Page 12</vt:lpstr>
      <vt:lpstr>Assessment Page 13</vt:lpstr>
      <vt:lpstr>20 Years Assessment</vt:lpstr>
      <vt:lpstr>Component Index</vt:lpstr>
      <vt:lpstr>Picture Index</vt:lpstr>
      <vt:lpstr>Picture Index (2)</vt:lpstr>
      <vt:lpstr>Picture Index (3)</vt:lpstr>
      <vt:lpstr>N1</vt:lpstr>
      <vt:lpstr>DBManagerConfig</vt:lpstr>
      <vt:lpstr>Database output</vt:lpstr>
    </vt:vector>
  </TitlesOfParts>
  <Company>Narrative1.com</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Narrative1</dc:title>
  <dc:creator>Narrative1 Software, LLC</dc:creator>
  <dc:description>Build 42.23 Date: 6/7/2013</dc:description>
  <cp:lastModifiedBy>Tom Nahass</cp:lastModifiedBy>
  <cp:lastPrinted>2015-10-20T20:54:54Z</cp:lastPrinted>
  <dcterms:created xsi:type="dcterms:W3CDTF">2007-08-09T11:26:14Z</dcterms:created>
  <dcterms:modified xsi:type="dcterms:W3CDTF">2015-11-09T10:32:50Z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ject">
    <vt:lpwstr>Narrative11</vt:lpwstr>
  </property>
</Properties>
</file>