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codeName="ThisWorkbook" autoCompressPictures="0" defaultThemeVersion="124226"/>
  <mc:AlternateContent xmlns:mc="http://schemas.openxmlformats.org/markup-compatibility/2006">
    <mc:Choice Requires="x15">
      <x15ac:absPath xmlns:x15ac="http://schemas.microsoft.com/office/spreadsheetml/2010/11/ac" url="C:\Users\Janaide\Desktop\JFMark\"/>
    </mc:Choice>
  </mc:AlternateContent>
  <xr:revisionPtr revIDLastSave="0" documentId="8_{CAA39638-4566-4E3E-8F87-273D5D4E28C5}" xr6:coauthVersionLast="45" xr6:coauthVersionMax="45" xr10:uidLastSave="{00000000-0000-0000-0000-000000000000}"/>
  <bookViews>
    <workbookView xWindow="-108" yWindow="-108" windowWidth="23256" windowHeight="12576" activeTab="1" xr2:uid="{00000000-000D-0000-FFFF-FFFF00000000}"/>
  </bookViews>
  <sheets>
    <sheet name="2" sheetId="15" r:id="rId1"/>
    <sheet name="PlanFinancier" sheetId="1" r:id="rId2"/>
    <sheet name="Glossaire" sheetId="11" r:id="rId3"/>
    <sheet name="Guide" sheetId="13" r:id="rId4"/>
  </sheets>
  <definedNames>
    <definedName name="AddInterim">'2'!$E$19</definedName>
    <definedName name="BalanceSheet1">PlanFinancier!$194:$217</definedName>
    <definedName name="BalanceSheet2">PlanFinancier!$217:$241</definedName>
    <definedName name="BalanceSheet3">PlanFinancier!$241:$262</definedName>
    <definedName name="Column3">PlanFinancier!$F$27:$F$41,PlanFinancier!$F$50:$F$79,PlanFinancier!$F$90:$F$134,PlanFinancier!$F$144:$F$156</definedName>
    <definedName name="DropDownMarried">'2'!$B$87:$B$92</definedName>
    <definedName name="Excel2000MacroInstructions">#REF!</definedName>
    <definedName name="Excel97MacroInstructions">#REF!</definedName>
    <definedName name="GlossaryA">Glossaire!$A$3:$A$18</definedName>
    <definedName name="GlossaryB">Glossaire!$A$19:$A$36</definedName>
    <definedName name="GlossaryC">Glossaire!$A$38:$A$65</definedName>
    <definedName name="GlossaryD">Glossaire!$A$67:$A$72</definedName>
    <definedName name="GlossaryE">Glossaire!$A$74:$A$85</definedName>
    <definedName name="GlossaryF">Glossaire!$A$87:$A$98</definedName>
    <definedName name="GlossaryG">Glossaire!$A$99:$A$100</definedName>
    <definedName name="GlossaryH">Glossaire!$A$101:$A$102</definedName>
    <definedName name="GlossaryI">Glossaire!$A$103:$A$112</definedName>
    <definedName name="GlossaryL">Glossaire!#REF!</definedName>
    <definedName name="GlossaryLink">Glossaire!$A$3</definedName>
    <definedName name="GlossaryM">Glossaire!$A$114:$A$123</definedName>
    <definedName name="GlossaryN">Glossaire!#REF!</definedName>
    <definedName name="GlossaryO">Glossaire!#REF!</definedName>
    <definedName name="GlossaryP">Glossaire!$A$126:$A$143</definedName>
    <definedName name="GlossaryR">Glossaire!$A$145:$A$164</definedName>
    <definedName name="GlossaryS">Glossaire!$A$165:$A$184</definedName>
    <definedName name="GlossaryT">Glossaire!$A$187:$A$190</definedName>
    <definedName name="GlossaryV">Glossaire!$A$194:$A$195</definedName>
    <definedName name="GlossaryW">Glossaire!#REF!</definedName>
    <definedName name="GuideSection7a">Guide!$A$3:$A$18</definedName>
    <definedName name="GuideSection7b">Guide!$A$21:$A$112</definedName>
    <definedName name="GuideSection7c">Guide!$A$115:$A$132</definedName>
    <definedName name="GuideSection7d">Guide!$A$133:$A$152</definedName>
    <definedName name="GuideSection7e">Guide!$A$154:$A$174</definedName>
    <definedName name="GuideSection7f">Guide!$A$175:$A$209</definedName>
    <definedName name="GuideSection7g">Guide!$A$211:$A$235</definedName>
    <definedName name="GuideSection7h">Guide!$A$258:$A$275</definedName>
    <definedName name="GuideSection7i">Guide!$A$277:$A$286</definedName>
    <definedName name="GuideSection7j">Guide!$A$288:$A$305</definedName>
    <definedName name="IsExisting">'2'!$E$17</definedName>
    <definedName name="LastCellEdited">'2'!$E$31</definedName>
    <definedName name="NoOfYears">'2'!$E$38</definedName>
    <definedName name="OLE_LINK2" localSheetId="3">Guide!#REF!</definedName>
    <definedName name="_xlnm.Print_Area" localSheetId="2">Glossaire!$A$3:$C$195</definedName>
    <definedName name="_xlnm.Print_Area" localSheetId="3">Guide!$A$3:$L$305</definedName>
    <definedName name="_xlnm.Print_Area" localSheetId="1">PlanFinancier!$A$3:$J$570</definedName>
    <definedName name="RecalculateYet">'2'!$E$30</definedName>
    <definedName name="Section1">PlanFinancier!$A$3:$A$19</definedName>
    <definedName name="Section10">PlanFinancier!$A$447:$A$566</definedName>
    <definedName name="Section2">PlanFinancier!$A$23:$A$45</definedName>
    <definedName name="Section3">PlanFinancier!$A$48:$A$84</definedName>
    <definedName name="Section4">PlanFinancier!$A$87:$A$139</definedName>
    <definedName name="Section5">PlanFinancier!$A$142:$A$165</definedName>
    <definedName name="Section6">PlanFinancier!$A$167:$A$269</definedName>
    <definedName name="Section7">PlanFinancier!$A$274:$A$365</definedName>
    <definedName name="Section8">PlanFinancier!$A$366:$A$423</definedName>
    <definedName name="Section9">PlanFinancier!$A$425:$A$445</definedName>
    <definedName name="Startup">'2'!$C$3</definedName>
    <definedName name="UserGuideTop">#REF!</definedName>
  </definedNames>
  <calcPr calcId="191029" calcMode="autoNoTable"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J109" i="1" l="1"/>
  <c r="J149" i="1"/>
  <c r="I109" i="1"/>
  <c r="I149" i="1"/>
  <c r="H109" i="1"/>
  <c r="H149" i="1"/>
  <c r="J150" i="1"/>
  <c r="I150" i="1"/>
  <c r="H150" i="1"/>
  <c r="F109" i="1"/>
  <c r="F149" i="1"/>
  <c r="E109" i="1"/>
  <c r="E149" i="1"/>
  <c r="D150" i="1"/>
  <c r="D351" i="1"/>
  <c r="D341" i="1"/>
  <c r="D331" i="1"/>
  <c r="D321" i="1"/>
  <c r="D332" i="1"/>
  <c r="D310" i="1"/>
  <c r="D300" i="1"/>
  <c r="D311" i="1"/>
  <c r="G280" i="1"/>
  <c r="G290" i="1"/>
  <c r="G291" i="1"/>
  <c r="G293" i="1"/>
  <c r="H292" i="1"/>
  <c r="H280" i="1"/>
  <c r="H290" i="1"/>
  <c r="H291" i="1"/>
  <c r="H293" i="1"/>
  <c r="I292" i="1"/>
  <c r="I280" i="1"/>
  <c r="I290" i="1"/>
  <c r="I291" i="1"/>
  <c r="I293" i="1"/>
  <c r="D312" i="1"/>
  <c r="D313" i="1"/>
  <c r="E312" i="1"/>
  <c r="E300" i="1"/>
  <c r="E310" i="1"/>
  <c r="E311" i="1"/>
  <c r="E313" i="1"/>
  <c r="F312" i="1"/>
  <c r="F310" i="1"/>
  <c r="F300" i="1"/>
  <c r="F311" i="1"/>
  <c r="F313" i="1"/>
  <c r="H255" i="1"/>
  <c r="D257" i="1"/>
  <c r="H215" i="1"/>
  <c r="H180" i="1"/>
  <c r="E2" i="15"/>
  <c r="D32" i="15"/>
  <c r="E3" i="15"/>
  <c r="E6" i="15"/>
  <c r="E12" i="15"/>
  <c r="E18" i="15"/>
  <c r="E17" i="15"/>
  <c r="E19" i="15"/>
  <c r="E20" i="15"/>
  <c r="E5" i="15"/>
  <c r="E4" i="15"/>
  <c r="E7" i="15"/>
  <c r="L33" i="15"/>
  <c r="M33" i="15"/>
  <c r="N33" i="15"/>
  <c r="M23" i="15"/>
  <c r="J27" i="1"/>
  <c r="J33" i="1"/>
  <c r="J145" i="1"/>
  <c r="K23" i="15"/>
  <c r="H27" i="1"/>
  <c r="H33" i="1"/>
  <c r="H145" i="1"/>
  <c r="L23" i="15"/>
  <c r="I27" i="1"/>
  <c r="I33" i="1"/>
  <c r="I145" i="1"/>
  <c r="I57" i="1"/>
  <c r="I64" i="1"/>
  <c r="I146" i="1"/>
  <c r="I147" i="1"/>
  <c r="I97" i="1"/>
  <c r="I148" i="1"/>
  <c r="D57" i="1"/>
  <c r="D64" i="1"/>
  <c r="D146" i="1"/>
  <c r="J33" i="15"/>
  <c r="I33" i="15"/>
  <c r="H33" i="15"/>
  <c r="G23" i="15"/>
  <c r="D27" i="1"/>
  <c r="D33" i="1"/>
  <c r="D145" i="1"/>
  <c r="C46" i="15"/>
  <c r="C47" i="15"/>
  <c r="K24" i="15"/>
  <c r="E427" i="1"/>
  <c r="G24" i="15"/>
  <c r="D427" i="1"/>
  <c r="J144" i="1"/>
  <c r="G428" i="1"/>
  <c r="K31" i="15"/>
  <c r="L31" i="15"/>
  <c r="M31" i="15"/>
  <c r="I144" i="1"/>
  <c r="F428" i="1"/>
  <c r="J29" i="15"/>
  <c r="K29" i="15"/>
  <c r="L29" i="15"/>
  <c r="H144" i="1"/>
  <c r="E428" i="1"/>
  <c r="I23" i="15"/>
  <c r="F144" i="1"/>
  <c r="D428" i="1"/>
  <c r="J23" i="15"/>
  <c r="G144" i="1"/>
  <c r="I31" i="15"/>
  <c r="H23" i="15"/>
  <c r="E144" i="1"/>
  <c r="H29" i="15"/>
  <c r="H31" i="15"/>
  <c r="D144" i="1"/>
  <c r="J143" i="1"/>
  <c r="I143" i="1"/>
  <c r="H143" i="1"/>
  <c r="J24" i="15"/>
  <c r="G143" i="1"/>
  <c r="I24" i="15"/>
  <c r="F143" i="1"/>
  <c r="H24" i="15"/>
  <c r="E143" i="1"/>
  <c r="D143" i="1"/>
  <c r="J90" i="1"/>
  <c r="I90" i="1"/>
  <c r="H90" i="1"/>
  <c r="G90" i="1"/>
  <c r="F90" i="1"/>
  <c r="E90" i="1"/>
  <c r="D90" i="1"/>
  <c r="J89" i="1"/>
  <c r="I89" i="1"/>
  <c r="H89" i="1"/>
  <c r="G89" i="1"/>
  <c r="F89" i="1"/>
  <c r="E89" i="1"/>
  <c r="D89" i="1"/>
  <c r="J51" i="1"/>
  <c r="I51" i="1"/>
  <c r="H51" i="1"/>
  <c r="G51" i="1"/>
  <c r="F51" i="1"/>
  <c r="E51" i="1"/>
  <c r="D51" i="1"/>
  <c r="J50" i="1"/>
  <c r="I50" i="1"/>
  <c r="H50" i="1"/>
  <c r="G50" i="1"/>
  <c r="F50" i="1"/>
  <c r="E50" i="1"/>
  <c r="D50" i="1"/>
  <c r="C48" i="15"/>
  <c r="C49" i="15"/>
  <c r="C50" i="15"/>
  <c r="J26" i="1"/>
  <c r="I26" i="1"/>
  <c r="H26" i="1"/>
  <c r="G27" i="1"/>
  <c r="G26" i="1"/>
  <c r="F27" i="1"/>
  <c r="F26" i="1"/>
  <c r="E27" i="1"/>
  <c r="E26" i="1"/>
  <c r="D26" i="1"/>
  <c r="B275" i="1"/>
  <c r="B199" i="1"/>
  <c r="F331" i="1"/>
  <c r="I310" i="1"/>
  <c r="F280" i="1"/>
  <c r="F290" i="1"/>
  <c r="F291" i="1"/>
  <c r="F293" i="1"/>
  <c r="E280" i="1"/>
  <c r="E290" i="1"/>
  <c r="E291" i="1"/>
  <c r="E293" i="1"/>
  <c r="H227" i="1"/>
  <c r="H251" i="1"/>
  <c r="H231" i="1"/>
  <c r="H213" i="1"/>
  <c r="H184" i="1"/>
  <c r="D190" i="1"/>
  <c r="D186" i="1"/>
  <c r="D180" i="1"/>
  <c r="H97" i="1"/>
  <c r="F97" i="1"/>
  <c r="E97" i="1"/>
  <c r="D109" i="1"/>
  <c r="D97" i="1"/>
  <c r="J57" i="1"/>
  <c r="H57" i="1"/>
  <c r="H64" i="1"/>
  <c r="F57" i="1"/>
  <c r="F64" i="1"/>
  <c r="E57" i="1"/>
  <c r="E64" i="1"/>
  <c r="D429" i="1"/>
  <c r="C76" i="15"/>
  <c r="C77" i="15"/>
  <c r="C78" i="15"/>
  <c r="D369" i="1"/>
  <c r="E369" i="1"/>
  <c r="E13" i="15"/>
  <c r="E16" i="15"/>
  <c r="B172" i="1"/>
  <c r="I565" i="1"/>
  <c r="D153" i="1"/>
  <c r="G33" i="1"/>
  <c r="G109" i="1"/>
  <c r="D251" i="1"/>
  <c r="G429" i="1"/>
  <c r="F351" i="1"/>
  <c r="F341" i="1"/>
  <c r="F352" i="1"/>
  <c r="F150" i="1"/>
  <c r="E150" i="1"/>
  <c r="D376" i="1"/>
  <c r="G312" i="1"/>
  <c r="G300" i="1"/>
  <c r="G310" i="1"/>
  <c r="G311" i="1"/>
  <c r="G313" i="1"/>
  <c r="H312" i="1"/>
  <c r="H300" i="1"/>
  <c r="H310" i="1"/>
  <c r="H311" i="1"/>
  <c r="H313" i="1"/>
  <c r="I312" i="1"/>
  <c r="I300" i="1"/>
  <c r="I311" i="1"/>
  <c r="I313" i="1"/>
  <c r="D333" i="1"/>
  <c r="D334" i="1"/>
  <c r="E333" i="1"/>
  <c r="E332" i="1"/>
  <c r="E334" i="1"/>
  <c r="F333" i="1"/>
  <c r="F321" i="1"/>
  <c r="F332" i="1"/>
  <c r="F334" i="1"/>
  <c r="G333" i="1"/>
  <c r="G321" i="1"/>
  <c r="G331" i="1"/>
  <c r="G332" i="1"/>
  <c r="G334" i="1"/>
  <c r="H333" i="1"/>
  <c r="H321" i="1"/>
  <c r="H331" i="1"/>
  <c r="H332" i="1"/>
  <c r="H334" i="1"/>
  <c r="I333" i="1"/>
  <c r="I321" i="1"/>
  <c r="I331" i="1"/>
  <c r="I332" i="1"/>
  <c r="I334" i="1"/>
  <c r="D353" i="1"/>
  <c r="D352" i="1"/>
  <c r="D354" i="1"/>
  <c r="E353" i="1"/>
  <c r="E341" i="1"/>
  <c r="E351" i="1"/>
  <c r="E352" i="1"/>
  <c r="E354" i="1"/>
  <c r="F353" i="1"/>
  <c r="F354" i="1"/>
  <c r="G353" i="1"/>
  <c r="G341" i="1"/>
  <c r="G351" i="1"/>
  <c r="G352" i="1"/>
  <c r="G354" i="1"/>
  <c r="H353" i="1"/>
  <c r="H341" i="1"/>
  <c r="H351" i="1"/>
  <c r="H352" i="1"/>
  <c r="H354" i="1"/>
  <c r="I353" i="1"/>
  <c r="I341" i="1"/>
  <c r="I351" i="1"/>
  <c r="I352" i="1"/>
  <c r="I354" i="1"/>
  <c r="D280" i="1"/>
  <c r="D290" i="1"/>
  <c r="D291" i="1"/>
  <c r="D293" i="1"/>
  <c r="H192" i="1"/>
  <c r="H190" i="1"/>
  <c r="D192" i="1"/>
  <c r="H207" i="1"/>
  <c r="D203" i="1"/>
  <c r="D209" i="1"/>
  <c r="D213" i="1"/>
  <c r="D215" i="1"/>
  <c r="H239" i="1"/>
  <c r="H237" i="1"/>
  <c r="D227" i="1"/>
  <c r="D233" i="1"/>
  <c r="D237" i="1"/>
  <c r="D239" i="1"/>
  <c r="D261" i="1"/>
  <c r="D263" i="1"/>
  <c r="H263" i="1"/>
  <c r="H261" i="1"/>
  <c r="D111" i="1"/>
  <c r="D113" i="1"/>
  <c r="E111" i="1"/>
  <c r="E113" i="1"/>
  <c r="J97" i="1"/>
  <c r="G97" i="1"/>
  <c r="G57" i="1"/>
  <c r="C79" i="15"/>
  <c r="H26" i="15"/>
  <c r="H27" i="15"/>
  <c r="D147" i="1"/>
  <c r="D149" i="1"/>
  <c r="D148" i="1"/>
  <c r="D151" i="1"/>
  <c r="D152" i="1"/>
  <c r="D154" i="1"/>
  <c r="D156" i="1"/>
  <c r="I26" i="15"/>
  <c r="E33" i="1"/>
  <c r="E145" i="1"/>
  <c r="J26" i="15"/>
  <c r="F33" i="1"/>
  <c r="F145" i="1"/>
  <c r="D120" i="1"/>
  <c r="D114" i="1"/>
  <c r="D115" i="1"/>
  <c r="D116" i="1"/>
  <c r="D117" i="1"/>
  <c r="D118" i="1"/>
  <c r="D119" i="1"/>
  <c r="D72" i="1"/>
  <c r="D73" i="1"/>
  <c r="D74" i="1"/>
  <c r="D75" i="1"/>
  <c r="D76" i="1"/>
  <c r="D77" i="1"/>
  <c r="D78" i="1"/>
  <c r="D79" i="1"/>
  <c r="D68" i="1"/>
  <c r="D430" i="1"/>
  <c r="F146" i="1"/>
  <c r="D431" i="1"/>
  <c r="F147" i="1"/>
  <c r="F148" i="1"/>
  <c r="F151" i="1"/>
  <c r="F152" i="1"/>
  <c r="F153" i="1"/>
  <c r="F154" i="1"/>
  <c r="D432" i="1"/>
  <c r="D433" i="1"/>
  <c r="F156" i="1"/>
  <c r="D434" i="1"/>
  <c r="D435" i="1"/>
  <c r="D436" i="1"/>
  <c r="G433" i="1"/>
  <c r="F433" i="1"/>
  <c r="E433" i="1"/>
  <c r="C82" i="15"/>
  <c r="C83" i="15"/>
  <c r="C84" i="15"/>
  <c r="C85" i="15"/>
  <c r="G275" i="1"/>
  <c r="G316" i="1"/>
  <c r="E153" i="1"/>
  <c r="H153" i="1"/>
  <c r="I153" i="1"/>
  <c r="J153" i="1"/>
  <c r="C263" i="1"/>
  <c r="C262" i="1"/>
  <c r="C261" i="1"/>
  <c r="C260" i="1"/>
  <c r="C259" i="1"/>
  <c r="C258" i="1"/>
  <c r="C257" i="1"/>
  <c r="C256" i="1"/>
  <c r="C255" i="1"/>
  <c r="C254" i="1"/>
  <c r="C253" i="1"/>
  <c r="C252" i="1"/>
  <c r="C251" i="1"/>
  <c r="C250" i="1"/>
  <c r="C249" i="1"/>
  <c r="C248" i="1"/>
  <c r="C247" i="1"/>
  <c r="C246" i="1"/>
  <c r="C245" i="1"/>
  <c r="F211" i="1"/>
  <c r="F235" i="1"/>
  <c r="F259" i="1"/>
  <c r="F209" i="1"/>
  <c r="F233" i="1"/>
  <c r="F257" i="1"/>
  <c r="F207" i="1"/>
  <c r="F231" i="1"/>
  <c r="F255" i="1"/>
  <c r="F203" i="1"/>
  <c r="F227" i="1"/>
  <c r="F251" i="1"/>
  <c r="F199" i="1"/>
  <c r="F223" i="1"/>
  <c r="F247" i="1"/>
  <c r="G212" i="1"/>
  <c r="G236" i="1"/>
  <c r="G260" i="1"/>
  <c r="F212" i="1"/>
  <c r="F236" i="1"/>
  <c r="F260" i="1"/>
  <c r="G211" i="1"/>
  <c r="G235" i="1"/>
  <c r="G259" i="1"/>
  <c r="G210" i="1"/>
  <c r="G234" i="1"/>
  <c r="G258" i="1"/>
  <c r="F210" i="1"/>
  <c r="F234" i="1"/>
  <c r="F258" i="1"/>
  <c r="G209" i="1"/>
  <c r="G233" i="1"/>
  <c r="G257" i="1"/>
  <c r="G208" i="1"/>
  <c r="G232" i="1"/>
  <c r="G256" i="1"/>
  <c r="F208" i="1"/>
  <c r="F232" i="1"/>
  <c r="F256" i="1"/>
  <c r="G207" i="1"/>
  <c r="G231" i="1"/>
  <c r="G255" i="1"/>
  <c r="G206" i="1"/>
  <c r="G230" i="1"/>
  <c r="G254" i="1"/>
  <c r="F206" i="1"/>
  <c r="F230" i="1"/>
  <c r="F254" i="1"/>
  <c r="G205" i="1"/>
  <c r="G229" i="1"/>
  <c r="G253" i="1"/>
  <c r="F205" i="1"/>
  <c r="F229" i="1"/>
  <c r="F253" i="1"/>
  <c r="G204" i="1"/>
  <c r="G228" i="1"/>
  <c r="G252" i="1"/>
  <c r="F204" i="1"/>
  <c r="F228" i="1"/>
  <c r="F252" i="1"/>
  <c r="G203" i="1"/>
  <c r="G227" i="1"/>
  <c r="G251" i="1"/>
  <c r="G202" i="1"/>
  <c r="G226" i="1"/>
  <c r="G250" i="1"/>
  <c r="F202" i="1"/>
  <c r="F226" i="1"/>
  <c r="F250" i="1"/>
  <c r="G201" i="1"/>
  <c r="G225" i="1"/>
  <c r="G249" i="1"/>
  <c r="F201" i="1"/>
  <c r="F225" i="1"/>
  <c r="F249" i="1"/>
  <c r="G200" i="1"/>
  <c r="G224" i="1"/>
  <c r="G248" i="1"/>
  <c r="F200" i="1"/>
  <c r="F224" i="1"/>
  <c r="F248" i="1"/>
  <c r="G199" i="1"/>
  <c r="G223" i="1"/>
  <c r="G247" i="1"/>
  <c r="G198" i="1"/>
  <c r="G222" i="1"/>
  <c r="G246" i="1"/>
  <c r="F198" i="1"/>
  <c r="F222" i="1"/>
  <c r="F246" i="1"/>
  <c r="G197" i="1"/>
  <c r="G221" i="1"/>
  <c r="G245" i="1"/>
  <c r="F197" i="1"/>
  <c r="F221" i="1"/>
  <c r="F245" i="1"/>
  <c r="F196" i="1"/>
  <c r="F220" i="1"/>
  <c r="F244" i="1"/>
  <c r="B215" i="1"/>
  <c r="B214" i="1"/>
  <c r="B238" i="1"/>
  <c r="B262" i="1"/>
  <c r="B213" i="1"/>
  <c r="B212" i="1"/>
  <c r="B236" i="1"/>
  <c r="B260" i="1"/>
  <c r="B211" i="1"/>
  <c r="B235" i="1"/>
  <c r="B259" i="1"/>
  <c r="B210" i="1"/>
  <c r="B234" i="1"/>
  <c r="B258" i="1"/>
  <c r="B209" i="1"/>
  <c r="B208" i="1"/>
  <c r="B232" i="1"/>
  <c r="B256" i="1"/>
  <c r="B207" i="1"/>
  <c r="B206" i="1"/>
  <c r="B230" i="1"/>
  <c r="B254" i="1"/>
  <c r="B205" i="1"/>
  <c r="B204" i="1"/>
  <c r="B228" i="1"/>
  <c r="B252" i="1"/>
  <c r="B203" i="1"/>
  <c r="B227" i="1"/>
  <c r="B251" i="1"/>
  <c r="B202" i="1"/>
  <c r="B226" i="1"/>
  <c r="B250" i="1"/>
  <c r="B201" i="1"/>
  <c r="B200" i="1"/>
  <c r="B224" i="1"/>
  <c r="B248" i="1"/>
  <c r="B198" i="1"/>
  <c r="B222" i="1"/>
  <c r="B246" i="1"/>
  <c r="B197" i="1"/>
  <c r="B196" i="1"/>
  <c r="B220" i="1"/>
  <c r="B244" i="1"/>
  <c r="B239" i="1"/>
  <c r="B263" i="1"/>
  <c r="B237" i="1"/>
  <c r="B261" i="1"/>
  <c r="B233" i="1"/>
  <c r="B257" i="1"/>
  <c r="B231" i="1"/>
  <c r="B255" i="1"/>
  <c r="B229" i="1"/>
  <c r="B253" i="1"/>
  <c r="B225" i="1"/>
  <c r="B249" i="1"/>
  <c r="B223" i="1"/>
  <c r="B247" i="1"/>
  <c r="B221" i="1"/>
  <c r="B245" i="1"/>
  <c r="B218" i="1"/>
  <c r="B242" i="1"/>
  <c r="G215" i="1"/>
  <c r="G239" i="1"/>
  <c r="G263" i="1"/>
  <c r="G213" i="1"/>
  <c r="G237" i="1"/>
  <c r="G261" i="1"/>
  <c r="D3" i="15"/>
  <c r="D5" i="15"/>
  <c r="D31" i="15"/>
  <c r="D33" i="15"/>
  <c r="C35" i="15"/>
  <c r="D35" i="15"/>
  <c r="D36" i="15"/>
  <c r="G39" i="15"/>
  <c r="G40" i="15"/>
  <c r="G41"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81" i="15"/>
  <c r="L88" i="15"/>
  <c r="M88" i="15"/>
  <c r="N88" i="15"/>
  <c r="B112" i="15"/>
  <c r="B113" i="15"/>
  <c r="B114" i="15"/>
  <c r="B115" i="15"/>
  <c r="B116" i="15"/>
  <c r="B117" i="15"/>
  <c r="B118" i="15"/>
  <c r="B119" i="15"/>
  <c r="B120" i="15"/>
  <c r="B121" i="15"/>
  <c r="B122" i="15"/>
  <c r="B123" i="15"/>
  <c r="B124" i="15"/>
  <c r="B125" i="15"/>
  <c r="B126" i="15"/>
  <c r="B13" i="1"/>
  <c r="B17" i="1"/>
  <c r="B35" i="1"/>
  <c r="B36" i="1"/>
  <c r="B37" i="1"/>
  <c r="B38" i="1"/>
  <c r="B39" i="1"/>
  <c r="B40" i="1"/>
  <c r="G64" i="1"/>
  <c r="J64" i="1"/>
  <c r="B67" i="1"/>
  <c r="B68" i="1"/>
  <c r="B69" i="1"/>
  <c r="H69" i="1"/>
  <c r="B70" i="1"/>
  <c r="B71" i="1"/>
  <c r="B73" i="1"/>
  <c r="B74" i="1"/>
  <c r="B75" i="1"/>
  <c r="B76" i="1"/>
  <c r="B77" i="1"/>
  <c r="B78" i="1"/>
  <c r="E148" i="1"/>
  <c r="H148" i="1"/>
  <c r="J148" i="1"/>
  <c r="B113" i="1"/>
  <c r="B114" i="1"/>
  <c r="B115" i="1"/>
  <c r="B116" i="1"/>
  <c r="B118" i="1"/>
  <c r="B120" i="1"/>
  <c r="B121" i="1"/>
  <c r="B122" i="1"/>
  <c r="B123" i="1"/>
  <c r="B124" i="1"/>
  <c r="B125" i="1"/>
  <c r="B126" i="1"/>
  <c r="B127" i="1"/>
  <c r="B128" i="1"/>
  <c r="B129" i="1"/>
  <c r="B130" i="1"/>
  <c r="E429" i="1"/>
  <c r="I200" i="1"/>
  <c r="F429" i="1"/>
  <c r="B296" i="1"/>
  <c r="B337" i="1"/>
  <c r="B297" i="1"/>
  <c r="B298" i="1"/>
  <c r="B339" i="1"/>
  <c r="B299" i="1"/>
  <c r="B340" i="1"/>
  <c r="B300" i="1"/>
  <c r="B341" i="1"/>
  <c r="B301" i="1"/>
  <c r="B342" i="1"/>
  <c r="B302" i="1"/>
  <c r="B343" i="1"/>
  <c r="B303" i="1"/>
  <c r="B344" i="1"/>
  <c r="B304" i="1"/>
  <c r="B345" i="1"/>
  <c r="B305" i="1"/>
  <c r="B346" i="1"/>
  <c r="B306" i="1"/>
  <c r="B347" i="1"/>
  <c r="B307" i="1"/>
  <c r="B308" i="1"/>
  <c r="B349" i="1"/>
  <c r="B309" i="1"/>
  <c r="B350" i="1"/>
  <c r="B310" i="1"/>
  <c r="B351" i="1"/>
  <c r="B311" i="1"/>
  <c r="B352" i="1"/>
  <c r="B312" i="1"/>
  <c r="B353" i="1"/>
  <c r="B313" i="1"/>
  <c r="B354" i="1"/>
  <c r="B317" i="1"/>
  <c r="B318" i="1"/>
  <c r="B319" i="1"/>
  <c r="B320" i="1"/>
  <c r="B321" i="1"/>
  <c r="B322" i="1"/>
  <c r="B323" i="1"/>
  <c r="B324" i="1"/>
  <c r="B325" i="1"/>
  <c r="B326" i="1"/>
  <c r="B327" i="1"/>
  <c r="B328" i="1"/>
  <c r="B329" i="1"/>
  <c r="B330" i="1"/>
  <c r="B331" i="1"/>
  <c r="B332" i="1"/>
  <c r="B333" i="1"/>
  <c r="B334" i="1"/>
  <c r="B338" i="1"/>
  <c r="B348" i="1"/>
  <c r="E376" i="1"/>
  <c r="D382" i="1"/>
  <c r="E382" i="1"/>
  <c r="B395" i="1"/>
  <c r="B396" i="1"/>
  <c r="B397" i="1"/>
  <c r="B398" i="1"/>
  <c r="B399" i="1"/>
  <c r="B400" i="1"/>
  <c r="B401" i="1"/>
  <c r="B402" i="1"/>
  <c r="B405" i="1"/>
  <c r="B406" i="1"/>
  <c r="B407" i="1"/>
  <c r="B408" i="1"/>
  <c r="B409" i="1"/>
  <c r="B410" i="1"/>
  <c r="B411" i="1"/>
  <c r="B412" i="1"/>
  <c r="B458" i="1"/>
  <c r="G477" i="1"/>
  <c r="I485" i="1"/>
  <c r="F488" i="1"/>
  <c r="B491" i="1"/>
  <c r="B531" i="1"/>
  <c r="B492" i="1"/>
  <c r="B532" i="1"/>
  <c r="B493" i="1"/>
  <c r="B533" i="1"/>
  <c r="B497" i="1"/>
  <c r="G497" i="1"/>
  <c r="G537" i="1"/>
  <c r="B498" i="1"/>
  <c r="H499" i="1"/>
  <c r="B500" i="1"/>
  <c r="B540" i="1"/>
  <c r="G500" i="1"/>
  <c r="G540" i="1"/>
  <c r="B501" i="1"/>
  <c r="B541" i="1"/>
  <c r="G501" i="1"/>
  <c r="G541" i="1"/>
  <c r="B502" i="1"/>
  <c r="G502" i="1"/>
  <c r="G542" i="1"/>
  <c r="B503" i="1"/>
  <c r="B543" i="1"/>
  <c r="G503" i="1"/>
  <c r="G543" i="1"/>
  <c r="B505" i="1"/>
  <c r="B506" i="1"/>
  <c r="B546" i="1"/>
  <c r="B507" i="1"/>
  <c r="B547" i="1"/>
  <c r="E507" i="1"/>
  <c r="E547" i="1"/>
  <c r="B508" i="1"/>
  <c r="G508" i="1"/>
  <c r="B509" i="1"/>
  <c r="B549" i="1"/>
  <c r="G509" i="1"/>
  <c r="G549" i="1"/>
  <c r="B510" i="1"/>
  <c r="B550" i="1"/>
  <c r="G510" i="1"/>
  <c r="G550" i="1"/>
  <c r="B511" i="1"/>
  <c r="B551" i="1"/>
  <c r="G511" i="1"/>
  <c r="G551" i="1"/>
  <c r="B513" i="1"/>
  <c r="B553" i="1"/>
  <c r="C513" i="1"/>
  <c r="C553" i="1"/>
  <c r="D513" i="1"/>
  <c r="D553" i="1"/>
  <c r="E513" i="1"/>
  <c r="E553" i="1"/>
  <c r="F513" i="1"/>
  <c r="G513" i="1"/>
  <c r="G553" i="1"/>
  <c r="H513" i="1"/>
  <c r="H553" i="1"/>
  <c r="I513" i="1"/>
  <c r="I553" i="1"/>
  <c r="G517" i="1"/>
  <c r="C519" i="1"/>
  <c r="C559" i="1"/>
  <c r="C520" i="1"/>
  <c r="C560" i="1"/>
  <c r="G520" i="1"/>
  <c r="G560" i="1"/>
  <c r="C521" i="1"/>
  <c r="C561" i="1"/>
  <c r="G521" i="1"/>
  <c r="G561" i="1"/>
  <c r="C522" i="1"/>
  <c r="C562" i="1"/>
  <c r="G522" i="1"/>
  <c r="G562" i="1"/>
  <c r="C523" i="1"/>
  <c r="G523" i="1"/>
  <c r="G563" i="1"/>
  <c r="H523" i="1"/>
  <c r="H563" i="1"/>
  <c r="C524" i="1"/>
  <c r="C564" i="1"/>
  <c r="C525" i="1"/>
  <c r="C565" i="1"/>
  <c r="G525" i="1"/>
  <c r="G565" i="1"/>
  <c r="I525" i="1"/>
  <c r="C526" i="1"/>
  <c r="C566" i="1"/>
  <c r="C528" i="1"/>
  <c r="C568" i="1"/>
  <c r="F528" i="1"/>
  <c r="G528" i="1"/>
  <c r="G568" i="1"/>
  <c r="B537" i="1"/>
  <c r="B538" i="1"/>
  <c r="B542" i="1"/>
  <c r="B545" i="1"/>
  <c r="B548" i="1"/>
  <c r="G548" i="1"/>
  <c r="F553" i="1"/>
  <c r="G557" i="1"/>
  <c r="G559" i="1"/>
  <c r="C563" i="1"/>
  <c r="F568" i="1"/>
  <c r="G67" i="1"/>
  <c r="G68" i="1"/>
  <c r="H77" i="1"/>
  <c r="H74" i="1"/>
  <c r="H71" i="1"/>
  <c r="H68" i="1"/>
  <c r="I528" i="1"/>
  <c r="E215" i="1"/>
  <c r="D71" i="1"/>
  <c r="I177" i="1"/>
  <c r="H146" i="1"/>
  <c r="E431" i="1"/>
  <c r="E132" i="1"/>
  <c r="H75" i="1"/>
  <c r="I151" i="1"/>
  <c r="I488" i="1"/>
  <c r="E151" i="1"/>
  <c r="H76" i="1"/>
  <c r="E114" i="1"/>
  <c r="E115" i="1"/>
  <c r="E116" i="1"/>
  <c r="E117" i="1"/>
  <c r="E118" i="1"/>
  <c r="E119" i="1"/>
  <c r="I248" i="1"/>
  <c r="I111" i="1"/>
  <c r="G111" i="1"/>
  <c r="G72" i="1"/>
  <c r="G73" i="1"/>
  <c r="G75" i="1"/>
  <c r="G76" i="1"/>
  <c r="G77" i="1"/>
  <c r="I192" i="1"/>
  <c r="F111" i="1"/>
  <c r="E123" i="1"/>
  <c r="J111" i="1"/>
  <c r="J72" i="1"/>
  <c r="J73" i="1"/>
  <c r="J74" i="1"/>
  <c r="J76" i="1"/>
  <c r="J77" i="1"/>
  <c r="J78" i="1"/>
  <c r="J68" i="1"/>
  <c r="J69" i="1"/>
  <c r="J70" i="1"/>
  <c r="F72" i="1"/>
  <c r="F73" i="1"/>
  <c r="F74" i="1"/>
  <c r="F75" i="1"/>
  <c r="F76" i="1"/>
  <c r="F77" i="1"/>
  <c r="F78" i="1"/>
  <c r="F67" i="1"/>
  <c r="F68" i="1"/>
  <c r="F69" i="1"/>
  <c r="F70" i="1"/>
  <c r="F71" i="1"/>
  <c r="I72" i="1"/>
  <c r="I76" i="1"/>
  <c r="I77" i="1"/>
  <c r="I69" i="1"/>
  <c r="I70" i="1"/>
  <c r="E72" i="1"/>
  <c r="E73" i="1"/>
  <c r="E74" i="1"/>
  <c r="E76" i="1"/>
  <c r="E77" i="1"/>
  <c r="E78" i="1"/>
  <c r="E68" i="1"/>
  <c r="E69" i="1"/>
  <c r="E70" i="1"/>
  <c r="E127" i="1"/>
  <c r="E133" i="1"/>
  <c r="E121" i="1"/>
  <c r="E125" i="1"/>
  <c r="E129" i="1"/>
  <c r="E131" i="1"/>
  <c r="E120" i="1"/>
  <c r="E124" i="1"/>
  <c r="E128" i="1"/>
  <c r="E122" i="1"/>
  <c r="E126" i="1"/>
  <c r="E130" i="1"/>
  <c r="E192" i="1"/>
  <c r="D129" i="1"/>
  <c r="F132" i="1"/>
  <c r="F120" i="1"/>
  <c r="F121" i="1"/>
  <c r="F122" i="1"/>
  <c r="F123" i="1"/>
  <c r="F124" i="1"/>
  <c r="F125" i="1"/>
  <c r="F126" i="1"/>
  <c r="F127" i="1"/>
  <c r="F128" i="1"/>
  <c r="F129" i="1"/>
  <c r="F130" i="1"/>
  <c r="F113" i="1"/>
  <c r="F117" i="1"/>
  <c r="F131" i="1"/>
  <c r="F116" i="1"/>
  <c r="F118" i="1"/>
  <c r="F115" i="1"/>
  <c r="F114" i="1"/>
  <c r="F133" i="1"/>
  <c r="I131" i="1"/>
  <c r="I117" i="1"/>
  <c r="I133" i="1"/>
  <c r="I114" i="1"/>
  <c r="I115" i="1"/>
  <c r="I132" i="1"/>
  <c r="I116" i="1"/>
  <c r="I120" i="1"/>
  <c r="I122" i="1"/>
  <c r="I123" i="1"/>
  <c r="I124" i="1"/>
  <c r="I126" i="1"/>
  <c r="I127" i="1"/>
  <c r="I128" i="1"/>
  <c r="I130" i="1"/>
  <c r="J114" i="1"/>
  <c r="J116" i="1"/>
  <c r="J113" i="1"/>
  <c r="J115" i="1"/>
  <c r="J120" i="1"/>
  <c r="J122" i="1"/>
  <c r="J123" i="1"/>
  <c r="J124" i="1"/>
  <c r="J126" i="1"/>
  <c r="J127" i="1"/>
  <c r="J128" i="1"/>
  <c r="J130" i="1"/>
  <c r="J118" i="1"/>
  <c r="J133" i="1"/>
  <c r="J131" i="1"/>
  <c r="G113" i="1"/>
  <c r="G115" i="1"/>
  <c r="G118" i="1"/>
  <c r="G133" i="1"/>
  <c r="G114" i="1"/>
  <c r="G131" i="1"/>
  <c r="G132" i="1"/>
  <c r="G120" i="1"/>
  <c r="G122" i="1"/>
  <c r="G123" i="1"/>
  <c r="G124" i="1"/>
  <c r="G126" i="1"/>
  <c r="G127" i="1"/>
  <c r="G128" i="1"/>
  <c r="G130" i="1"/>
  <c r="F119" i="1"/>
  <c r="H275" i="1"/>
  <c r="H316" i="1"/>
  <c r="E275" i="1"/>
  <c r="E316" i="1"/>
  <c r="I295" i="1"/>
  <c r="I336" i="1"/>
  <c r="H295" i="1"/>
  <c r="H336" i="1"/>
  <c r="I275" i="1"/>
  <c r="I316" i="1"/>
  <c r="D275" i="1"/>
  <c r="D316" i="1"/>
  <c r="G295" i="1"/>
  <c r="G336" i="1"/>
  <c r="D295" i="1"/>
  <c r="D336" i="1"/>
  <c r="F275" i="1"/>
  <c r="F316" i="1"/>
  <c r="F295" i="1"/>
  <c r="F336" i="1"/>
  <c r="E295" i="1"/>
  <c r="E336" i="1"/>
  <c r="F79" i="1"/>
  <c r="D123" i="1"/>
  <c r="D127" i="1"/>
  <c r="D132" i="1"/>
  <c r="D131" i="1"/>
  <c r="D121" i="1"/>
  <c r="D126" i="1"/>
  <c r="D122" i="1"/>
  <c r="D128" i="1"/>
  <c r="D133" i="1"/>
  <c r="D125" i="1"/>
  <c r="D124" i="1"/>
  <c r="D130" i="1"/>
  <c r="I215" i="1"/>
  <c r="E263" i="1"/>
  <c r="I263" i="1"/>
  <c r="I224" i="1"/>
  <c r="H111" i="1"/>
  <c r="H151" i="1"/>
  <c r="F431" i="1"/>
  <c r="I75" i="1"/>
  <c r="I67" i="1"/>
  <c r="I71" i="1"/>
  <c r="I73" i="1"/>
  <c r="I74" i="1"/>
  <c r="I78" i="1"/>
  <c r="I79" i="1"/>
  <c r="I68" i="1"/>
  <c r="D70" i="1"/>
  <c r="D67" i="1"/>
  <c r="D69" i="1"/>
  <c r="G117" i="1"/>
  <c r="G116" i="1"/>
  <c r="G119" i="1"/>
  <c r="G121" i="1"/>
  <c r="G125" i="1"/>
  <c r="G129" i="1"/>
  <c r="J132" i="1"/>
  <c r="J121" i="1"/>
  <c r="J125" i="1"/>
  <c r="J129" i="1"/>
  <c r="J117" i="1"/>
  <c r="J119" i="1"/>
  <c r="I118" i="1"/>
  <c r="I113" i="1"/>
  <c r="I119" i="1"/>
  <c r="I121" i="1"/>
  <c r="I125" i="1"/>
  <c r="I129" i="1"/>
  <c r="I568" i="1"/>
  <c r="J151" i="1"/>
  <c r="J146" i="1"/>
  <c r="G431" i="1"/>
  <c r="J75" i="1"/>
  <c r="J79" i="1"/>
  <c r="J67" i="1"/>
  <c r="J71" i="1"/>
  <c r="G70" i="1"/>
  <c r="G69" i="1"/>
  <c r="G71" i="1"/>
  <c r="G74" i="1"/>
  <c r="G78" i="1"/>
  <c r="G79" i="1"/>
  <c r="E146" i="1"/>
  <c r="E75" i="1"/>
  <c r="E79" i="1"/>
  <c r="E67" i="1"/>
  <c r="E71" i="1"/>
  <c r="H72" i="1"/>
  <c r="H78" i="1"/>
  <c r="H67" i="1"/>
  <c r="H73" i="1"/>
  <c r="H70" i="1"/>
  <c r="D34" i="15"/>
  <c r="B316" i="1"/>
  <c r="B336" i="1"/>
  <c r="C80" i="15"/>
  <c r="H30" i="15"/>
  <c r="H28" i="15"/>
  <c r="I32" i="15"/>
  <c r="H32" i="15"/>
  <c r="H25" i="15"/>
  <c r="I25" i="15"/>
  <c r="J25" i="15"/>
  <c r="J34" i="15"/>
  <c r="I34" i="15"/>
  <c r="H34" i="15"/>
  <c r="K30" i="15"/>
  <c r="L30" i="15"/>
  <c r="M30" i="15"/>
  <c r="J28" i="15"/>
  <c r="K28" i="15"/>
  <c r="L28" i="15"/>
  <c r="L34" i="15"/>
  <c r="M34" i="15"/>
  <c r="N34" i="15"/>
  <c r="K32" i="15"/>
  <c r="L32" i="15"/>
  <c r="M32" i="15"/>
  <c r="K27" i="15"/>
  <c r="L27" i="15"/>
  <c r="E10" i="15"/>
  <c r="E11" i="15"/>
  <c r="H115" i="1"/>
  <c r="H120" i="1"/>
  <c r="H124" i="1"/>
  <c r="H128" i="1"/>
  <c r="H133" i="1"/>
  <c r="H113" i="1"/>
  <c r="H121" i="1"/>
  <c r="H125" i="1"/>
  <c r="H129" i="1"/>
  <c r="H117" i="1"/>
  <c r="H114" i="1"/>
  <c r="H126" i="1"/>
  <c r="H131" i="1"/>
  <c r="H127" i="1"/>
  <c r="H132" i="1"/>
  <c r="H116" i="1"/>
  <c r="H118" i="1"/>
  <c r="H130" i="1"/>
  <c r="H122" i="1"/>
  <c r="H123" i="1"/>
  <c r="I239" i="1"/>
  <c r="E239" i="1"/>
  <c r="H79" i="1"/>
  <c r="B295" i="1"/>
  <c r="H119" i="1"/>
  <c r="B195" i="1"/>
  <c r="B219" i="1"/>
  <c r="B243" i="1"/>
  <c r="I37" i="1"/>
  <c r="E37" i="1"/>
  <c r="G38" i="1"/>
  <c r="F36" i="1"/>
  <c r="H39" i="1"/>
  <c r="J38" i="1"/>
  <c r="J37" i="1"/>
  <c r="J40" i="1"/>
  <c r="J39" i="1"/>
  <c r="J36" i="1"/>
  <c r="D38" i="1"/>
  <c r="D36" i="1"/>
  <c r="D39" i="1"/>
  <c r="D40" i="1"/>
  <c r="D37" i="1"/>
  <c r="G430" i="1"/>
  <c r="G436" i="1"/>
  <c r="I36" i="1"/>
  <c r="I39" i="1"/>
  <c r="I38" i="1"/>
  <c r="E147" i="1"/>
  <c r="E152" i="1"/>
  <c r="E154" i="1"/>
  <c r="E156" i="1"/>
  <c r="F38" i="1"/>
  <c r="I40" i="1"/>
  <c r="G40" i="1"/>
  <c r="E40" i="1"/>
  <c r="E38" i="1"/>
  <c r="E36" i="1"/>
  <c r="E39" i="1"/>
  <c r="H36" i="1"/>
  <c r="F39" i="1"/>
  <c r="G36" i="1"/>
  <c r="G39" i="1"/>
  <c r="G37" i="1"/>
  <c r="H38" i="1"/>
  <c r="F40" i="1"/>
  <c r="H37" i="1"/>
  <c r="F37" i="1"/>
  <c r="H40" i="1"/>
  <c r="J147" i="1"/>
  <c r="J152" i="1"/>
  <c r="G435" i="1"/>
  <c r="F430" i="1"/>
  <c r="F436" i="1"/>
  <c r="E430" i="1"/>
  <c r="E436" i="1"/>
  <c r="I152" i="1"/>
  <c r="H147" i="1"/>
  <c r="H152" i="1"/>
  <c r="J154" i="1"/>
  <c r="I154" i="1"/>
  <c r="F432" i="1"/>
  <c r="F435" i="1"/>
  <c r="H154" i="1"/>
  <c r="H156" i="1"/>
  <c r="E434" i="1"/>
  <c r="E435" i="1"/>
  <c r="I156" i="1"/>
  <c r="F434" i="1"/>
  <c r="J156" i="1"/>
  <c r="G434" i="1"/>
  <c r="G432" i="1"/>
  <c r="E432" i="1"/>
</calcChain>
</file>

<file path=xl/sharedStrings.xml><?xml version="1.0" encoding="utf-8"?>
<sst xmlns="http://schemas.openxmlformats.org/spreadsheetml/2006/main" count="810" uniqueCount="717">
  <si>
    <t>frais d’intérêts sur la dette à long terme et les créances irrécouvrables de votre entreprise.</t>
  </si>
  <si>
    <t xml:space="preserve">Dressez la liste de tous les frais de vente – c’est ici que vous devez inscrire les coûts d’une </t>
  </si>
  <si>
    <t>machinerie neuve (effet sur l’intérêt versé sur la dette à long terme);</t>
  </si>
  <si>
    <t>nouveaux employés de bureau;</t>
  </si>
  <si>
    <t>frais engagés en vue de la mise en œuvre des normes ISO;</t>
  </si>
  <si>
    <t>nouveaux logiciels.</t>
  </si>
  <si>
    <t xml:space="preserve">sections précédentes. Le plan d’affaires de la BDC calcule le bénéfice d’exploitation, le </t>
  </si>
  <si>
    <t xml:space="preserve">bénéfice net et les flux de trésorerie provenant de l’exploitation à partir de ces données de </t>
  </si>
  <si>
    <t>sections qui précèdent.</t>
  </si>
  <si>
    <t xml:space="preserve">Selon les résultats obtenus, vous voudrez peut-être élaborer différents scénarios ou </t>
  </si>
  <si>
    <t xml:space="preserve">modifier vos hypothèses. Il est préférable de le faire à partir des états précédents et ensuite </t>
  </si>
  <si>
    <t xml:space="preserve">vous souhaitez élaborer différents scénarios, certains optimistes, d’autres pessimistes. </t>
  </si>
  <si>
    <t>À partir d’autres estimations, vous devriez être en mesure d’évaluer :</t>
  </si>
  <si>
    <t xml:space="preserve">les autres revenus (par exemple, les revenus provenant des intérêts </t>
  </si>
  <si>
    <t>ou de la vente d’actifs);</t>
  </si>
  <si>
    <t xml:space="preserve">les impôts (à court terme et reportés) à l’aide des taux courants des </t>
  </si>
  <si>
    <t>gouvernements fédéral et provincial;</t>
  </si>
  <si>
    <t xml:space="preserve">l’amortissement (représente un pourcentage de la valeur de </t>
  </si>
  <si>
    <t>l’élément d’actif, fondé sur des règles comptables);</t>
  </si>
  <si>
    <t>les dividendes à verser aux actionnaires.</t>
  </si>
  <si>
    <t xml:space="preserve">Si vous exploitez une nouvelle entreprise, vous pouvez utiliser les ratios sectoriels et les </t>
  </si>
  <si>
    <t xml:space="preserve">ajuster pour tenir compte de vos investissements en matériel (actif) et de leurs effets sur la </t>
  </si>
  <si>
    <t>dette à long terme (passif).</t>
  </si>
  <si>
    <t xml:space="preserve">Si votre entreprise existe depuis quelques années déjà, vous pouvez appliquer les ratios </t>
  </si>
  <si>
    <t xml:space="preserve">historiques aux nouvelles prévisions de vente (ils suivent d’ordinaire la même courbe). Il faut </t>
  </si>
  <si>
    <t>évidemment tenir compte des nouveaux investissements.</t>
  </si>
  <si>
    <t xml:space="preserve">Vous pouvez en outre multiplier votre actif et votre passif à court terme par le taux de </t>
  </si>
  <si>
    <t xml:space="preserve">croissance des ventes prévu dans l’état prévisionnel des résultats, puisqu’ils suivent </t>
  </si>
  <si>
    <t>généralement une tendance et une courbe semblables.</t>
  </si>
  <si>
    <t xml:space="preserve">Dans le passif à court terme, vous pouvez estimer le remboursement annuel de la dette à </t>
  </si>
  <si>
    <t>long terme que vous prévoyez effectuer.</t>
  </si>
  <si>
    <t xml:space="preserve">l’actif à long terme (immobilisations nettes) pour tenir compte de leur contribution à long </t>
  </si>
  <si>
    <t xml:space="preserve">terme aux activités courantes de votre entreprise. N’oubliez pas de soustraire le montant de </t>
  </si>
  <si>
    <t>l’amortissement cumulé prévu.</t>
  </si>
  <si>
    <t xml:space="preserve">En ce qui concerne le passif à long terme, ajoutez au total de l’exercice précédent le </t>
  </si>
  <si>
    <t xml:space="preserve">montant que vous désirez emprunter, puis retranchez les remboursements en cours </t>
  </si>
  <si>
    <t>d’exercice.</t>
  </si>
  <si>
    <t>Total de l’actif – Total du passif</t>
  </si>
  <si>
    <t xml:space="preserve">Vos mouvements de caisse – selon qu’ils sont positifs ou négatifs – détermineront de quelle </t>
  </si>
  <si>
    <t xml:space="preserve">façon votre entreprise utilisera ses emprunts. </t>
  </si>
  <si>
    <t xml:space="preserve">Des mouvements positifs de caisse signifient que votre entreprise est en mesure de </t>
  </si>
  <si>
    <t xml:space="preserve">s’acquitter de ses obligations à court terme. Par contre, si vos mouvements de caisse sont </t>
  </si>
  <si>
    <t xml:space="preserve">négatifs, vous aurez recours à du financement à court terme (marge de crédit, fonds de </t>
  </si>
  <si>
    <t>roulement, investissement personnel).</t>
  </si>
  <si>
    <t xml:space="preserve">Un budget de caisse vous permettra de prévoir, d’un mois à l’autre, les sommes dont vous </t>
  </si>
  <si>
    <t xml:space="preserve">aurez besoin et à quel moment vous en aurez besoin. Ce budget doit être dressé pour </t>
  </si>
  <si>
    <t xml:space="preserve">Il est important d’évaluer les effets qu’ont sur ce budget les scénarios utilisés dans l’état des </t>
  </si>
  <si>
    <t xml:space="preserve">résultats. Il sera peut-être nécessaire de reporter certaines activités à d’autres mois afin de </t>
  </si>
  <si>
    <t xml:space="preserve">tenir compte des fluctuations saisonnières des ventes, des nouveaux investissements ou </t>
  </si>
  <si>
    <t>des décaissements.</t>
  </si>
  <si>
    <t>L’entreprise doit comptabiliser tous les fonds au cours du mois où elle prévoit les recevoir :</t>
  </si>
  <si>
    <t>recettes tirées des ventes (qui varient selon les fluctuations saisonnières des ventes);</t>
  </si>
  <si>
    <t>intérêts et revenus provenant des prêts et des investissements;</t>
  </si>
  <si>
    <t>vente d’actifs (généralement un montant global);</t>
  </si>
  <si>
    <t xml:space="preserve">autres revenus (ristournes ou remises des fournisseurs, intérêts touchés sur le crédit </t>
  </si>
  <si>
    <t xml:space="preserve">accordé aux clients, recouvrement des mauvaises créances, etc.). Ce montant devrait </t>
  </si>
  <si>
    <t>être faible comparativement aux ventes.</t>
  </si>
  <si>
    <t>engager :</t>
  </si>
  <si>
    <t xml:space="preserve">paiement des achats (matières premières, produits finis, matériel et outillage, frais </t>
  </si>
  <si>
    <t>généraux d’exploitation);</t>
  </si>
  <si>
    <t>salaires versés (tenez compte du nombre de payes au cours du mois);</t>
  </si>
  <si>
    <t xml:space="preserve">le remboursement de la dette correspond au capital remboursé, tandis que l’intérêt </t>
  </si>
  <si>
    <t>représente l’intérêt versé sur l’ensemble des dettes;</t>
  </si>
  <si>
    <t xml:space="preserve">Assurez-vous de tenir compte des fluctuations saisonnières ainsi que des changements </t>
  </si>
  <si>
    <t xml:space="preserve">dans le nombre de salariés, le calendrier d’achat de matières premières et de matériel léger </t>
  </si>
  <si>
    <t xml:space="preserve">et ainsi de suite. Rappelez-vous que les ventes réalisées au cours du mois X ne seront pas </t>
  </si>
  <si>
    <t>suivant les modalités de crédit que vous négociez.</t>
  </si>
  <si>
    <t xml:space="preserve">Les paiements effectués une fois l’an (comme les impôts) peuvent être répartis en 12 </t>
  </si>
  <si>
    <t>versements égaux.</t>
  </si>
  <si>
    <t xml:space="preserve">Un excédent permet à votre entreprise d’investir, d’acheter du matériel, de rembourser ses </t>
  </si>
  <si>
    <t xml:space="preserve">emprunts ou de récompenser ses actionnaires. Un déficit nécessitera pour sa part le </t>
  </si>
  <si>
    <t>recours à un prêt à court terme ou à un investissement personnel.</t>
  </si>
  <si>
    <t xml:space="preserve">Vous devez indiquer dans cette section le financement dont vous avez besoin et les fins </t>
  </si>
  <si>
    <t xml:space="preserve">auxquelles il servira – achat d’immobilisations telles qu’un terrain, un bâtiment, de la </t>
  </si>
  <si>
    <t xml:space="preserve">machinerie, du mobilier ou autre; financement des activités de R.-D. ou fonds de roulement </t>
  </si>
  <si>
    <t>à court terme.</t>
  </si>
  <si>
    <t>Actif</t>
  </si>
  <si>
    <t xml:space="preserve">Dressez la liste de tous les éléments d’actif (terrain, équipement, etc.) </t>
  </si>
  <si>
    <t xml:space="preserve">années en vue d’atteindre votre objectif de ventes. Vous devriez en outre </t>
  </si>
  <si>
    <t xml:space="preserve">indiquer les actifs à moins long terme, comme les rentrées au titre du </t>
  </si>
  <si>
    <t xml:space="preserve">fonds de roulement, les investissements à court terme par les </t>
  </si>
  <si>
    <t>actionnaires</t>
  </si>
  <si>
    <t xml:space="preserve">Donnez des détails sur le financement que vous avez déjà obtenu, y </t>
  </si>
  <si>
    <t xml:space="preserve">compris l’institution financière, l’objet du prêt (achat d’équipement, par </t>
  </si>
  <si>
    <t xml:space="preserve">exemple) et le type de prêt (prêt à terme, capital de risque, etc.). Vous </t>
  </si>
  <si>
    <t>Recherche et développement ($)</t>
  </si>
  <si>
    <t>Frais administratifs (%)</t>
  </si>
  <si>
    <t>Recherche et développement (%)</t>
  </si>
  <si>
    <t>Recherche et développpement</t>
  </si>
  <si>
    <t>Provenance fonds - Total</t>
  </si>
  <si>
    <t>Utilisation fonds - Total</t>
  </si>
  <si>
    <t>Actifs</t>
  </si>
  <si>
    <t>Autres</t>
  </si>
  <si>
    <t>Prêt à terme</t>
  </si>
  <si>
    <t>Loan Dropdowns</t>
  </si>
  <si>
    <t>Married Drowpdown</t>
  </si>
  <si>
    <t xml:space="preserve">devez aussi préciser le capital qui reste à rembourser, la date d’échéance, </t>
  </si>
  <si>
    <t>le taux d’intérêt et le calendrier de remboursement.</t>
  </si>
  <si>
    <t>Hypothèse</t>
  </si>
  <si>
    <t xml:space="preserve">Ces résultats vous serviront de points de référence pour comparer votre rendement récent à </t>
  </si>
  <si>
    <t xml:space="preserve">la moyenne des trois derniers exercices. Pour sa part, votre banque établira une </t>
  </si>
  <si>
    <t>Coût de l'ensemble des assurances et des taxes, excluant les charges fiscales.</t>
  </si>
  <si>
    <t>Sous Coût des ventes, charges qui ne peuvent être affectées directement à la production mais qui varient néanmoins en fonction de la production.</t>
  </si>
  <si>
    <t>DÉPLACEMENTS (FRAIS DE)</t>
  </si>
  <si>
    <t>Frais de voyage des employés, qui servent généralement à générer des ventes.</t>
  </si>
  <si>
    <t>Partie du bénéfice que l'entreprise distribue à ses actionnaires.</t>
  </si>
  <si>
    <t>Sous Coût des ventes, frais payés par l’entreprise pour le transport des marchandises en provenance des fournisseurs.</t>
  </si>
  <si>
    <t>Honoraires versés pour des services professionnels (par exemple : comptables, avocats ou consultants).</t>
  </si>
  <si>
    <t>Impôts sur le bénéfice de l'entreprise exigibles au cours des douze prochains mois.</t>
  </si>
  <si>
    <t xml:space="preserve"> Impôts qui seront payés à une date ultérieure. Si l'entreprise utilise une méthode comptable distincte pour calculer les impôts, tout écart entre les deux méthodes doit être indiqué ici.</t>
  </si>
  <si>
    <t>Coût des emprunts pour l'entreprise. À noter : les frais bancaires sont généralement présentés séparément.</t>
  </si>
  <si>
    <t>Coûts engagés pour l'entretien du matériel. On peut estimer ce montant à partir de données historiques, utiliser un pourcentage des coûts du matériel ou se servir des données de cycle de vie ou des coûts associés aux contrats de sous-traitance.</t>
  </si>
  <si>
    <t>Les salaires des employés sont généralement comptabilisés à part de ceux de la direction. Il est également courant de séparer les salaires rattachés à la production, aux ventes et à l'administration.</t>
  </si>
  <si>
    <t>Systéme de classification des industries de l'Amérique du Nord. Ce système de 6 chiffres remplace l'ancien CTI (Classification type des industries) de 4 chiffres.</t>
  </si>
  <si>
    <t>Frais associés aux services de téléphone, de télécopieur et d’Internet.</t>
  </si>
  <si>
    <t xml:space="preserve">comparaison entre vos ratios et les moyennes du secteur d’activité afin d’avoir une </t>
  </si>
  <si>
    <t>meilleure idée de votre plan financier.</t>
  </si>
  <si>
    <t>Pour plus d’information, visitez le site Web de la BDC.</t>
  </si>
  <si>
    <t xml:space="preserve">Décrivez la situation personnelle des propriétaires de l’entreprise (3 au max.) et de leur </t>
  </si>
  <si>
    <t xml:space="preserve">famille. Ces renseignements permettront à votre banque de mieux vous comprendre. Ils </t>
  </si>
  <si>
    <t xml:space="preserve">donnent également une idée des ressources que vous pouvez mettre à la disposition de </t>
  </si>
  <si>
    <t>votre entreprise.</t>
  </si>
  <si>
    <t xml:space="preserve">Si vous lancez une entreprise pour la première fois, cette section fournit des </t>
  </si>
  <si>
    <t>renseignements sur vos antécédents et votre capacité de gérer votre entreprise.</t>
  </si>
  <si>
    <t>Sources de</t>
  </si>
  <si>
    <t>revenu</t>
  </si>
  <si>
    <t xml:space="preserve">Indiquez toutes les sources et les montants en précisant s’il s’agit de revenus </t>
  </si>
  <si>
    <t>réguliers ou temporaires.</t>
  </si>
  <si>
    <t xml:space="preserve">Indiquez le solde en espèces (et du compte courant, c.-à-d. les liquidités) et </t>
  </si>
  <si>
    <t xml:space="preserve">dans les REER, la valeur de rachat des polices d’assurance-vie, la valeur des </t>
  </si>
  <si>
    <t xml:space="preserve">automobiles et des effets personnels (comme le mobilier) et la valeur </t>
  </si>
  <si>
    <t>comptable des investissements.</t>
  </si>
  <si>
    <t>Passif</t>
  </si>
  <si>
    <t>Indiquez le solde à payer pour tous les prêts.</t>
  </si>
  <si>
    <t>-</t>
  </si>
  <si>
    <t>Corporation</t>
  </si>
  <si>
    <t>Construction</t>
  </si>
  <si>
    <t>Start Date</t>
  </si>
  <si>
    <t>DEFAULT VALUES / DROPDOWNS / CHECKBOXES</t>
  </si>
  <si>
    <t>Cell or description</t>
  </si>
  <si>
    <t>Form of Company</t>
  </si>
  <si>
    <t>Industry Sector</t>
  </si>
  <si>
    <t>FinancingType</t>
  </si>
  <si>
    <t>Repayment</t>
  </si>
  <si>
    <t>Repayment2</t>
  </si>
  <si>
    <t xml:space="preserve">      Type    </t>
  </si>
  <si>
    <t>&lt;--Y/E Date</t>
  </si>
  <si>
    <t>New/Existing</t>
  </si>
  <si>
    <t>Error--&gt;</t>
  </si>
  <si>
    <t>Married Dropdown</t>
  </si>
  <si>
    <t>Il existe 4 types d’entreprises au Canada :</t>
  </si>
  <si>
    <t>Entreprise</t>
  </si>
  <si>
    <t>Fonds de roulement</t>
  </si>
  <si>
    <t>C’est la façon la plus simple de constituer une entreprise; elle suppose des frais de</t>
  </si>
  <si>
    <t>démarrage relativement bas et n’est pas assujettie à une lourde réglementation. Le</t>
  </si>
  <si>
    <t>Société</t>
  </si>
  <si>
    <t>Chaque associé partage les profits et les obligations; nécessite un contrat</t>
  </si>
  <si>
    <t>d’association ou une convention d’actionnaires.</t>
  </si>
  <si>
    <t>Entité juridique très réglementée et assujettie à une imposition plus lourde; entraîne</t>
  </si>
  <si>
    <t>aussi des frais de démarrage plus élevés. Les actionnaires assument toutefois une</t>
  </si>
  <si>
    <t>Achats qu'effectue une entreprise pour produire ses biens et fournir ses services.</t>
  </si>
  <si>
    <t>Coûts reliés aux services normalement fournis par des sociétés d’État, comme l’électricité, l’eau et le gaz.</t>
  </si>
  <si>
    <t>RATIO DETTE À TERME À VALEUR NETTE</t>
  </si>
  <si>
    <r>
      <t xml:space="preserve">FIN DE LA SECTION 7. </t>
    </r>
    <r>
      <rPr>
        <sz val="10"/>
        <color indexed="23"/>
        <rFont val="Arial"/>
        <family val="2"/>
      </rPr>
      <t>VEUILLEZ IMPRIMER CE DOCUMENT ET</t>
    </r>
  </si>
  <si>
    <t>LE JOINDRE À L'ANNEXE DE VOTRE PLAN D'AFFAIRES.</t>
  </si>
  <si>
    <t>responsabilité limitée à l’égard des dettes et obligations de l’entreprise.</t>
  </si>
  <si>
    <t>Société placée sous l’entière autorité de ses membres.</t>
  </si>
  <si>
    <t>TOTAL ($)</t>
  </si>
  <si>
    <t>Coût des matières ($)</t>
  </si>
  <si>
    <t>Coût des matières (%)</t>
  </si>
  <si>
    <t>COÛT DES VENTES ($)</t>
  </si>
  <si>
    <t>Frais des ventes ($)</t>
  </si>
  <si>
    <t>Frais administratifs ($)</t>
  </si>
  <si>
    <t>Frais des ventes (%)</t>
  </si>
  <si>
    <t>COÛT DES VENTES (%)</t>
  </si>
  <si>
    <t>PASSIF + CAPITAUX PROPRES</t>
  </si>
  <si>
    <t xml:space="preserve">Les codes CTI/SCIAN servent à identifier votre secteur d'activité. Vous pouvez obtenir </t>
  </si>
  <si>
    <t>plus d’information à ce sujet ici.</t>
  </si>
  <si>
    <t>À la rubrique « Activités de vente », entrez les produits ou services que vous vendez. (Vous pouvez entrer</t>
  </si>
  <si>
    <t>jusqu’à cinq catégories de produits ou services; bon nombre d’entreprises n’en utilisent toutefois qu’une ou</t>
  </si>
  <si>
    <t>deux. Il ne s’agit pas de dresser une liste de vos produits, mais de diviser de façon logique votre</t>
  </si>
  <si>
    <t>combinaison de produits. Une bonne idée est de les répartir selon la source de revenus, la gamme de</t>
  </si>
  <si>
    <t>produits, les méthodes de production, etc.</t>
  </si>
  <si>
    <t>2) produits à base de noix.</t>
  </si>
  <si>
    <t>À l’aide des stratégies et des activités énoncées dans votre plan de ventes et de commercialisation,</t>
  </si>
  <si>
    <t>votre entreprise, indiquez le chiffre d’affaires des trois derniers exercices, ce qui vous aidera à établir vos</t>
  </si>
  <si>
    <t>prévisions de ventes.</t>
  </si>
  <si>
    <t>Indiquez les hypothèses implicites et explicites que vous avez posées. Par exemple, si votre objectif prévoit</t>
  </si>
  <si>
    <t>une hausse de 20 % des ventes, vous devriez indiquer que celle-ci serait attribuable à une campagne de</t>
  </si>
  <si>
    <t>promotion prévue. Si vous supposez que vos concurrents ne lanceront pas de nouveaux produits,</t>
  </si>
  <si>
    <t>précisez-le. Ce processus permet de vérifier si votre chiffre d’affaires est réaliste.</t>
  </si>
  <si>
    <t>Forme d’entreprise dans laquelle au moins deux particuliers (ou sociétés) fournissent les capitaux nécessaires à son exploitation.  Les associés partagent les bénéfices ainsi que les pertes de l’entreprise.</t>
  </si>
  <si>
    <t>SOCIÉTÉ PAR ACTIONS</t>
  </si>
  <si>
    <t>Personne morale constituée en vertu des lois fédérale ou provinciales.  Elle est distincte des parties ou des personnes qui en sont propriétaires.  Les actionnaires ne sont pas responsables des dettes ou des obligations de la société par actions.</t>
  </si>
  <si>
    <t>STOCK</t>
  </si>
  <si>
    <t>Valeur (valeur au prix coûtant ou valeur marchande, selon la moins élevée des deux) de l’ensemble des articles en stock qu’une entreprise utilise pour fabriquer un produit ou qu’elle vend.</t>
  </si>
  <si>
    <t>STOCK FINAL</t>
  </si>
  <si>
    <t>Valeur attribuée à l’ensemble des stocks d’une entreprise ou au nombre d’unités qu’elle a en stock à la fin d’un exercice/une période comptable.</t>
  </si>
  <si>
    <t>STOCK INITIAL</t>
  </si>
  <si>
    <t>SURPLUS D’APPORT</t>
  </si>
  <si>
    <t>VALEUR COMPTABLE</t>
  </si>
  <si>
    <r>
      <t xml:space="preserve">Sous-ensemble d’un </t>
    </r>
    <r>
      <rPr>
        <i/>
        <sz val="10"/>
        <color indexed="23"/>
        <rFont val="Arial"/>
        <family val="2"/>
      </rPr>
      <t>marché</t>
    </r>
    <r>
      <rPr>
        <sz val="10"/>
        <color indexed="23"/>
        <rFont val="Arial"/>
        <family val="2"/>
      </rPr>
      <t xml:space="preserve"> (p. ex., hommes de 25 à 35 ans ayant un revenu annuel supérieur à 40 000 $, qui vivent dans la région de Toronto et s’intéressent à l’art).</t>
    </r>
  </si>
  <si>
    <t>SCIAN</t>
  </si>
  <si>
    <t>&lt;--Start Month</t>
  </si>
  <si>
    <t>&lt;--Y/E Month</t>
  </si>
  <si>
    <t>&lt;--Start Year</t>
  </si>
  <si>
    <t>&lt;--Y/E Year</t>
  </si>
  <si>
    <t xml:space="preserve">Start Year    </t>
  </si>
  <si>
    <t>Y/E</t>
  </si>
  <si>
    <t>&lt;--Start Date</t>
  </si>
  <si>
    <t>&lt;--Vlookup Value</t>
  </si>
  <si>
    <t>Startup--&gt;</t>
  </si>
  <si>
    <t>1Year--&gt;</t>
  </si>
  <si>
    <t>&lt;--RecalculateYet (for macro)</t>
  </si>
  <si>
    <t>&lt;--LastCellEdited (for macro)</t>
  </si>
  <si>
    <t>Maturity Date</t>
  </si>
  <si>
    <t>1Year+Int--&gt;</t>
  </si>
  <si>
    <t>2Year--&gt;</t>
  </si>
  <si>
    <t>2Year+int--&gt;</t>
  </si>
  <si>
    <t>3Year--&gt;</t>
  </si>
  <si>
    <t>3Year+Int--&gt;</t>
  </si>
  <si>
    <t>Final Choice--&gt;</t>
  </si>
  <si>
    <t>Titles--&gt;</t>
  </si>
  <si>
    <t>Choice</t>
  </si>
  <si>
    <t>Value Chosen</t>
  </si>
  <si>
    <t>Value Adjusted</t>
  </si>
  <si>
    <t>Fiscal Year</t>
  </si>
  <si>
    <t>Interim</t>
  </si>
  <si>
    <t>Prêt existant 1</t>
  </si>
  <si>
    <t xml:space="preserve">Créancier    </t>
  </si>
  <si>
    <t xml:space="preserve">Objet    </t>
  </si>
  <si>
    <t xml:space="preserve">Garantie    </t>
  </si>
  <si>
    <t xml:space="preserve">Solde    </t>
  </si>
  <si>
    <t xml:space="preserve">Date d'échéance    </t>
  </si>
  <si>
    <t>année</t>
  </si>
  <si>
    <t xml:space="preserve">Taux d'intérêt    </t>
  </si>
  <si>
    <t xml:space="preserve">Remboursement    </t>
  </si>
  <si>
    <t>Prêt existant 2</t>
  </si>
  <si>
    <t>Prêt existant 3</t>
  </si>
  <si>
    <t xml:space="preserve">   HYPOTHÈSES / COMMENTAIRES CONCERNANT LES BESOINS FINANCIERS</t>
  </si>
  <si>
    <t>Ancienneté des comptes clients</t>
  </si>
  <si>
    <t>Couverture des intérêts</t>
  </si>
  <si>
    <t>Rendement du capital investi (%)</t>
  </si>
  <si>
    <t>Rendement de l'actif (%)</t>
  </si>
  <si>
    <t>Rotation de l'actif (fois)</t>
  </si>
  <si>
    <t xml:space="preserve">   COMMENTAIRES CONCERNANT LES INDICATEURS DE RENDEMENT</t>
  </si>
  <si>
    <t xml:space="preserve">NOM DE FAMILLE </t>
  </si>
  <si>
    <t>PRÉNOMS</t>
  </si>
  <si>
    <t>ADRESSE</t>
  </si>
  <si>
    <t xml:space="preserve">DATE DE   </t>
  </si>
  <si>
    <t xml:space="preserve">NAISSANCE   </t>
  </si>
  <si>
    <t>EMPLOYEUR ACTUEL</t>
  </si>
  <si>
    <t>TÉLÉPHONE DE L'EMPLOYEUR</t>
  </si>
  <si>
    <t>EMPLOYEUR DEPUIS QUAND?</t>
  </si>
  <si>
    <t>SALAIRE</t>
  </si>
  <si>
    <t xml:space="preserve">ANCIEN EMPLOYEUR    </t>
  </si>
  <si>
    <t xml:space="preserve">TÉLÉPHONE    </t>
  </si>
  <si>
    <t xml:space="preserve">DEPUIS QUAND?    </t>
  </si>
  <si>
    <t xml:space="preserve">SALAIRE    </t>
  </si>
  <si>
    <t>FAMILLE</t>
  </si>
  <si>
    <t>ÉTAT CIVIL</t>
  </si>
  <si>
    <t>PERSONNES À CHARGE</t>
  </si>
  <si>
    <t>excluant votre conjoint(e)</t>
  </si>
  <si>
    <t xml:space="preserve">NOM DE VOTRE CONJOINT(E) </t>
  </si>
  <si>
    <t>PRÉNOM</t>
  </si>
  <si>
    <t>DATE DE NAISSANCE</t>
  </si>
  <si>
    <t>EMPLOI</t>
  </si>
  <si>
    <t xml:space="preserve">SON EMPLOYEUR    </t>
  </si>
  <si>
    <t>SITUATION FINANCIÈRE</t>
  </si>
  <si>
    <t>Sources de revenu</t>
  </si>
  <si>
    <t>Montant annuel</t>
  </si>
  <si>
    <t>Commentaires</t>
  </si>
  <si>
    <t>RÉER</t>
  </si>
  <si>
    <t>Immobilier (valeur actuelle)</t>
  </si>
  <si>
    <t>Véhicules</t>
  </si>
  <si>
    <t>Placements (valeur en $)</t>
  </si>
  <si>
    <t>Ménage</t>
  </si>
  <si>
    <t>Emprunts bancaires (solde)</t>
  </si>
  <si>
    <t>Cartes de crédit</t>
  </si>
  <si>
    <t>Prêt hypothécaire</t>
  </si>
  <si>
    <t>Autre passif</t>
  </si>
  <si>
    <t>VALEUR NETTE</t>
  </si>
  <si>
    <t>Société par actions</t>
  </si>
  <si>
    <t>Société de personnes</t>
  </si>
  <si>
    <t>Entreprise individuelle</t>
  </si>
  <si>
    <t>Coopérative</t>
  </si>
  <si>
    <t>Agriculture, foresterie, pêche et chasse</t>
  </si>
  <si>
    <t>Mines / extraction de pétrole et de gaz</t>
  </si>
  <si>
    <t>Fabrication</t>
  </si>
  <si>
    <t>Commerce de gros</t>
  </si>
  <si>
    <t>Commerce de détail</t>
  </si>
  <si>
    <t>Transport et entreposage</t>
  </si>
  <si>
    <t>Industrie de l'information / culturelle</t>
  </si>
  <si>
    <t>Services immobiliers</t>
  </si>
  <si>
    <t>Gestion de sociétés et d'entreprises</t>
  </si>
  <si>
    <t>Services professionnels / scientifiques / techniques</t>
  </si>
  <si>
    <t>Gestion des déchets</t>
  </si>
  <si>
    <t>Services d'enseignement</t>
  </si>
  <si>
    <t>Soins de santé</t>
  </si>
  <si>
    <t>Arts, spectacles et loisirs</t>
  </si>
  <si>
    <t>Hébergement / restauration</t>
  </si>
  <si>
    <t>Finance et assurances</t>
  </si>
  <si>
    <t>Services administratifs / de soutien</t>
  </si>
  <si>
    <t>Administrations publiques</t>
  </si>
  <si>
    <t>Services - autres (sauf administrations publiques)</t>
  </si>
  <si>
    <t>janvier</t>
  </si>
  <si>
    <t>mois</t>
  </si>
  <si>
    <t>février</t>
  </si>
  <si>
    <t>avril</t>
  </si>
  <si>
    <t>juillet</t>
  </si>
  <si>
    <t>septembre</t>
  </si>
  <si>
    <t>octobre</t>
  </si>
  <si>
    <t>novembre</t>
  </si>
  <si>
    <t>décembre</t>
  </si>
  <si>
    <t>s.o.</t>
  </si>
  <si>
    <t>Marié(e)</t>
  </si>
  <si>
    <t>Célibataire</t>
  </si>
  <si>
    <t>Union libre</t>
  </si>
  <si>
    <t>Veuf / veuve</t>
  </si>
  <si>
    <t>Divorcé(e)</t>
  </si>
  <si>
    <t>Séparé(e)</t>
  </si>
  <si>
    <t>Prêt d'exploitation</t>
  </si>
  <si>
    <t>Prêt subordonné</t>
  </si>
  <si>
    <t>Bail</t>
  </si>
  <si>
    <t>Hypothèque</t>
  </si>
  <si>
    <t>Lettre de crédit</t>
  </si>
  <si>
    <t>Marge de crédit</t>
  </si>
  <si>
    <t>Crédit renouvable</t>
  </si>
  <si>
    <t>Hebdomadaire</t>
  </si>
  <si>
    <t>Mensuel</t>
  </si>
  <si>
    <t>Trimestriel</t>
  </si>
  <si>
    <t>Semi-annuel</t>
  </si>
  <si>
    <t>Capital + intérêt</t>
  </si>
  <si>
    <t>Amalgamé</t>
  </si>
  <si>
    <t>Intérêt seulement</t>
  </si>
  <si>
    <t>PROJETÉ</t>
  </si>
  <si>
    <t>HISTORIQUE</t>
  </si>
  <si>
    <t>ACTIVITÉS DE VENTE</t>
  </si>
  <si>
    <t xml:space="preserve"> </t>
  </si>
  <si>
    <t>Tout bien appartenant à un particulier ou à une entreprise, qui a une valeur commerciale ou d'échange.  L'actif peut être corporel ou incorporel et comprendre les comptes clients ou les effets à recevoir, les espèces, les stocks, le matériel, les biens immobiliers, l'achalandage, etc.</t>
  </si>
  <si>
    <t>ACTIF À COURT TERME</t>
  </si>
  <si>
    <t>AMÉLIORATIONS LOCATIVES</t>
  </si>
  <si>
    <t>Rénovations et autres améliorations apportées par le locataire à un bien loué.</t>
  </si>
  <si>
    <t>AMORTISSEMENT</t>
  </si>
  <si>
    <t>ANALYSE AU MOYEN DE RATIOS</t>
  </si>
  <si>
    <t>Startup-as-First-Year</t>
  </si>
  <si>
    <t>&lt;-Months Between Today &amp; Y/E</t>
  </si>
  <si>
    <t>Analyse qui compare les différents ratios financiers d'une entreprise au fil des ans afin de déterminer l'évolution de son rendement dans le temps; les ratios financiers sont également comparés à ceux d'autres entreprises analogues ou à ceux du secteur d'activité en vue d'évaluer le rendement de l'entreprise par rapport à ses concurrents.</t>
  </si>
  <si>
    <t>ANCIENNETÉ DES COMPTES CLIENTS</t>
  </si>
  <si>
    <t>établissez les prévisions de ventes, en dollars, pour les trois prochaines années. Si vous exploitez déjà</t>
  </si>
  <si>
    <t>d’exploitation), établissez des prévisions sur l’évolution de votre entreprise au cours des trois prochaines</t>
  </si>
  <si>
    <t>dans les prévisions des trois prochaines années, etc.;</t>
  </si>
  <si>
    <t>chaque mois pour les trois prochaines années d’activité.</t>
  </si>
  <si>
    <t xml:space="preserve">que vous avez l’intention d’acquérir au cours des trois prochaines </t>
  </si>
  <si>
    <t>ou négatifs) sont survenus et quels effets ils ont eus sur vos résultats.</t>
  </si>
  <si>
    <t>Présentez vos données historiques (et vos prévisions de vente) par produit (ou gamme de produits) ou</t>
  </si>
  <si>
    <t>par région (marché ou segment). Il est souvent plus facile d’établir des prévisions de vente en fonction</t>
  </si>
  <si>
    <t>d’une petite unité (comme un produit ou une région) qu’en fonction d’une unité plus grande (comme le</t>
  </si>
  <si>
    <t>total des ventes).</t>
  </si>
  <si>
    <t>Si votre entreprise est à l’étape du démarrage, vous devez fournir les hypothèses sur lesquelles</t>
  </si>
  <si>
    <t>s’appuient vos prévisions de ventes.</t>
  </si>
  <si>
    <t>Dans le cas d’une nouvelle entreprise, il peut être plus facile de commencer par la base : établissez</t>
  </si>
  <si>
    <t>les prévisions de ventes pour chaque produit dans chaque région et additionnez les chiffres. Vous</t>
  </si>
  <si>
    <t>pouvez ensuite vérifier vos chiffres en vous basant sur la taille du marché établie plus tôt.</t>
  </si>
  <si>
    <t>BAIL</t>
  </si>
  <si>
    <t>Contrat légal par lequel le propriétaire (locateur) cède, pour une durée déterminée, le droit d’usage d’un bien à une autre personne (locataire) contre une somme d’argent (loyer).</t>
  </si>
  <si>
    <t>BÉNÉFICE</t>
  </si>
  <si>
    <t>BÉNÉFICE BRUT</t>
  </si>
  <si>
    <t>Ventes nettes moins le coût des produits vendus.  Le bénéfice brut représente le profit réalisé par l’entreprise avant la déduction des frais de vente et d’administration et des charges financières.  Il aide à évaluer le rendement des ventes, les politiques d’achat, la marge bénéficiaire brute et la gestion des stocks.</t>
  </si>
  <si>
    <t>BÉNÉFICE D’EXPLOITATION</t>
  </si>
  <si>
    <t>BÉNÉFICE NET</t>
  </si>
  <si>
    <t>COMPTES FOURNISSEURS</t>
  </si>
  <si>
    <t>Bénéfices ni dépensés ni distribués entre les propriétaires de l’entreprise, qui ont été réinvestis dans celle-ci.</t>
  </si>
  <si>
    <t>BUDGET</t>
  </si>
  <si>
    <t>BUDGET DE CAISSE</t>
  </si>
  <si>
    <t>HONORAIRES PROFESSIONNELS</t>
  </si>
  <si>
    <t>TÉLÉCOMMUNICATIONS</t>
  </si>
  <si>
    <t>ASSURANCES ET TAXES</t>
  </si>
  <si>
    <t>Definition</t>
  </si>
  <si>
    <t>INTÉRÊT SUR LA DETTE À LONG TERME</t>
  </si>
  <si>
    <t>POSTES HORS EXPLOITATION</t>
  </si>
  <si>
    <t>IMPÔTS À COURT TERME</t>
  </si>
  <si>
    <t>IMPÔTS REPORTÉS</t>
  </si>
  <si>
    <t>DIVIDENDES</t>
  </si>
  <si>
    <t>MOBILIER ET AGENCEMENTS</t>
  </si>
  <si>
    <t>Excédent / (déficit)</t>
  </si>
  <si>
    <t>ENCAISSE (AU DÉBUT)</t>
  </si>
  <si>
    <t>CRÉANCIER</t>
  </si>
  <si>
    <t>GARANTIES</t>
  </si>
  <si>
    <t>CAPITAUX PROPRES</t>
  </si>
  <si>
    <t>CHARGES À PAYER</t>
  </si>
  <si>
    <t>COMPTES CLIENTS</t>
  </si>
  <si>
    <t>CONSTITUTION EN SOCIÉTÉ PAR ACTIONS</t>
  </si>
  <si>
    <t>Processus juridique qui consiste à former une société par actions en vertu des lois fédérales ou provinciales en déposant les documents exigés auprès des autorités compétentes.</t>
  </si>
  <si>
    <t>COÛT DE LA MAIN-D’ŒUVRE</t>
  </si>
  <si>
    <t>Coût direct total que représente pour l’entreprise la rémunération de ses salariés au cours d’un exercice.  Il comprend les salaires versés et les avantages sociaux, à moins qu’ils ne fassent l’objet d’une écriture distincte.</t>
  </si>
  <si>
    <t>Abrégé « CPV ». Aussi appelé coût des ventes.  Coûts directs engagés par une entreprise pour fabriquer les produits ou fournir les services qu’elle vend.  Il comprend le total des coûts de la main-d’œuvre directe et des frais généraux de production, augmenté du stock initial et des achats et diminué du stock final.</t>
  </si>
  <si>
    <t>COÛTS FIXES</t>
  </si>
  <si>
    <t>Frais qui ne varient pas en fonction des changements du volume des ventes ou de la production (p. ex., loyer, amortissement, paiement d’intérêts).</t>
  </si>
  <si>
    <t>COÛTS VARIABLES</t>
  </si>
  <si>
    <t>Frais qui varient directement en fonction des changements du volume des ventes ou de la production, par exemple le coût des matières premières et les commissions de vente.</t>
  </si>
  <si>
    <t>CPV</t>
  </si>
  <si>
    <t>Forme abrégée de « coût des produits vendus », aussi appelé coût des ventes.</t>
  </si>
  <si>
    <t>CRÉNEAU</t>
  </si>
  <si>
    <t>DÉCAISSEMENT</t>
  </si>
  <si>
    <t>Somme d’argent déboursée par une entreprise pour s’acquitter de ses obligations.</t>
  </si>
  <si>
    <t>ENTREPRISE INDIVIDUELLE</t>
  </si>
  <si>
    <t>Forme d’entreprise appartenant à une seule personne qui en assure elle-même la direction.  Le propriétaire est responsable des dettes et des obligations de son entreprise.</t>
  </si>
  <si>
    <t>ÉTAT DE L’ÉVOLUTION DE LA SITUATION FINANCIÈRE</t>
  </si>
  <si>
    <t>État financier indiquant les flux de trésorerie de l’entreprise au cours d’un exercice.</t>
  </si>
  <si>
    <t>ÉTATS FINANCIERS</t>
  </si>
  <si>
    <t>FONDS DE ROULEMENT</t>
  </si>
  <si>
    <t>Excédent de l’actif à court terme sur le passif à court terme.  Le fonds de roulement représente les disponibilités que doit constituer une entreprise, par opposition aux capitaux qu’elle a investis dans ses immobilisations corporelles.  Un fonds de roulement élevé indique que l’entreprise peut convertir une partie de son actif en argent ou obtenir des fonds pour s’acquitter de ses obligations à court terme et représente une marge de sécurité pour les créanciers.</t>
  </si>
  <si>
    <t>FRAIS ADMINISTRATIFS</t>
  </si>
  <si>
    <t>Frais d’exploitation engagés dans le cours normal des activités d’une entreprise, comme les frais de téléphone, les salaires (gestion et employés de bureau), les honoraires professionnels, les taxes foncières, etc.</t>
  </si>
  <si>
    <t>FRAIS DE VENTE</t>
  </si>
  <si>
    <t>Frais d’exploitation directement reliés à la vente d’un produit ou d’un service (salaires, commissions, publicité, etc.).</t>
  </si>
  <si>
    <t>FRAIS GÉNÉRAUX</t>
  </si>
  <si>
    <t>Charges qu’il n’est pas possible d’affecter directement à la fabrication d’un produit, comme le salaire du directeur de l’usine et les taxes foncières.</t>
  </si>
  <si>
    <t>FRAIS PAYÉS D'AVANCE</t>
  </si>
  <si>
    <t>Sommes que l’entreprise doit à ses créanciers et qu’elle devra payer à plus ou moins brève échéance.  Obligation de verser de l’argent ou de fournir des services à une date ultérieure (p. ex., comptes fournisseurs et prêts).</t>
  </si>
  <si>
    <t>IMMOBILISATIONS CORPORELLES</t>
  </si>
  <si>
    <t>IMMOBILISATIONS INCORPORELLES</t>
  </si>
  <si>
    <t>Biens qui ne peuvent être ni touchés, ni pesés, ni mesurés.  Les immobilisations incorporelles ne peuvent pas servir à régler des dettes.  Elles comprennent l’achalandage (probabilité qu’un client fidèle le demeure), les brevets, les marques de commerce et les frais de constitution en société par actions.  Il s’agit d’un élément d’actif parce que l’entreprise peut en tirer un revenu et les vendre.</t>
  </si>
  <si>
    <t>MARCHÉ</t>
  </si>
  <si>
    <t>Groupe de consommateurs qui partagent certaines caractéristiques (p. ex., hommes de 25 à 35 ans ayant un revenu annuel supérieur à 40 000 $, qui vivent dans la région de Toronto).</t>
  </si>
  <si>
    <t>MARGE BÉNÉFICIAIRE NETTE</t>
  </si>
  <si>
    <t>Bénéfice net divisé par le total des ventes, exprimé en pourcentage.</t>
  </si>
  <si>
    <t>MARGE DE CRÉDIT</t>
  </si>
  <si>
    <t>Entente entre le prêteur et l’emprunteur en vertu de laquelle ce dernier peut retirer des fonds tant qu’il ne dépasse pas la limite prévue.</t>
  </si>
  <si>
    <t>MATÉRIEL</t>
  </si>
  <si>
    <t>Ensemble des équipements et machines qu’utilise l’entreprise pour réaliser des produits d’exploitation.  Le matériel a une durée utile limitée et est donc amortissable.</t>
  </si>
  <si>
    <t>PASSIF À COURT TERME</t>
  </si>
  <si>
    <t>PASSIF À LONG TERME</t>
  </si>
  <si>
    <t>Prêts à terme impayés, moins la tranche échéant à moins d’un an (voir la définition de « passif à court terme »), que l’entreprise n’est pas tenue de rembourser au cours des 12 prochains mois.</t>
  </si>
  <si>
    <t>PLAN DE FINANCEMENT D’UNE ENTREPRISE</t>
  </si>
  <si>
    <t>Aperçu des objectifs de l’entreprise, de l’objet de ses emprunts et des avantages qu’ils lui procurent.  Le plan peut comporter un historique, un survol du marché et d’autres renseignements.</t>
  </si>
  <si>
    <t>PRÊT À TERME</t>
  </si>
  <si>
    <t>Prêt comportant une durée de remboursement fixe de plus d’un an ainsi qu’un calendrier mensuel ou trimestriel de remboursement du capital.</t>
  </si>
  <si>
    <t>PRÉVISION DES RÉSULTATS D’EXPLOITATION</t>
  </si>
  <si>
    <t>PRÉVISIONS</t>
  </si>
  <si>
    <t>Estimation ou projection des ventes, dépenses, bénéfices futurs, etc.</t>
  </si>
  <si>
    <t>PRODUITS D’EXPLOITATION</t>
  </si>
  <si>
    <t>Produit brut que tire l’entreprise de la vente de marchandises ou de services au cours d’un exercice.  Il comprend également les gains provenant de la vente ou de l’échange d’actifs, les intérêts et les dividendes réalisés sur les investissements et autres augmentations de l’avoir des propriétaires.</t>
  </si>
  <si>
    <t>Ratio financier que l’on obtient en divisant le total du passif par l’avoir des actionnaires.  Ce ratio mesure la solvabilité de l’entreprise; s’il est élevé, l’entreprise aura plus de difficulté à s’acquitter de ses obligations advenant une baisse des ventes.</t>
  </si>
  <si>
    <t>RATIO DE COUVERTURE DES INTÉRÊTS</t>
  </si>
  <si>
    <t>Ratio financier qui s’obtient en divisant le bénéfice avant intérêts et impôts par les frais d’intérêts.  Il indique le nombre de fois que le bénéfice de l’entreprise couvre les frais d’intérêts et représente une marge de sécurité pour l’entreprise.</t>
  </si>
  <si>
    <t>RATIO D’ENDETTEMENT À COURT TERME</t>
  </si>
  <si>
    <t>Ratio financier que l’on obtient en divisant l’actif à court terme par le passif à court terme et qui mesure la capacité de l’entreprise de s’acquitter dans les délais de ses obligations à court terme et de financer son exploitation courante.</t>
  </si>
  <si>
    <t>RENDEMENT DE L’ACTIF</t>
  </si>
  <si>
    <t>campagne de publicité ou de promotion, par exemple. Les frais de bureau et d’administration ne</t>
  </si>
  <si>
    <t>varient pas directement en fonction du niveau des ventes.</t>
  </si>
  <si>
    <t>Ratio financier que l’on obtient en additionnant le bénéfice net et les frais d’intérêts (après impôts), puis en divisant le résultat par le total de l’actif.  Il indique dans quelle mesure une entreprise a utilisé efficacement ses ressources en vue de réaliser un bénéfice.</t>
  </si>
  <si>
    <t>RENDEMENT DU CAPITAL INVESTI</t>
  </si>
  <si>
    <t>Ratio financier qui s’obtient en divisant le bénéfice net après impôts par l’avoir moyen des actionnaires.  On calcule ce dernier en additionnant les soldes d’ouverture et de fermeture et en divisant le total par 2.  Ce ratio mesure la rentabilité de l’entreprise du point de vue des actionnaires.</t>
  </si>
  <si>
    <t>RETRAIT</t>
  </si>
  <si>
    <t>Action, pour le propriétaire exploitant ou les associés, de retirer des biens (habituellement de l’argent) d’une entreprise.</t>
  </si>
  <si>
    <t>ROTATION DE L’ACTIF</t>
  </si>
  <si>
    <t>Ratio financier que l’on obtient en divisant les ventes par le total de l’actif.  Ce ratio indique si l’entreprise utilise efficacement ses actifs pour réaliser un revenu; il mesure plus précisément le niveau des investissements en capital par rapport au volume des ventes.  Plus la rotation est élevée, plus l’entreprise utilise ses actifs de manière efficace.</t>
  </si>
  <si>
    <t>ROTATION DES STOCKS</t>
  </si>
  <si>
    <t>TÉLÉPHONE (BUREAU)</t>
  </si>
  <si>
    <t>$G$446</t>
  </si>
  <si>
    <t xml:space="preserve">ANNÉE DE FONDATION </t>
  </si>
  <si>
    <t xml:space="preserve">À L'EXPORTATION   </t>
  </si>
  <si>
    <t>Calculate Years</t>
  </si>
  <si>
    <t>Calculate Differences</t>
  </si>
  <si>
    <t>&lt;-Months between StartDate &amp; Y/E</t>
  </si>
  <si>
    <t>&lt;-Years between StartDate &amp; Y/E</t>
  </si>
  <si>
    <t>&lt;-Months between Today &amp; Startup Date</t>
  </si>
  <si>
    <t>Calculate Vlookup Value</t>
  </si>
  <si>
    <t>&lt;--If startup: Add Historical Column?</t>
  </si>
  <si>
    <t>&lt;-Is Existing? (1=Yes)</t>
  </si>
  <si>
    <t>&lt;-Existing: No. of Historical Columns</t>
  </si>
  <si>
    <t>&lt;-Existing; Add Interim?</t>
  </si>
  <si>
    <r>
      <t>6</t>
    </r>
    <r>
      <rPr>
        <b/>
        <sz val="10"/>
        <rFont val="Arial"/>
        <family val="2"/>
      </rPr>
      <t xml:space="preserve"> VLookupTable</t>
    </r>
  </si>
  <si>
    <t>Starup + historical</t>
  </si>
  <si>
    <t>To reset sheet: copy these formulas to C31</t>
  </si>
  <si>
    <t>Ratio financier que l’on obtient en divisant le coût des produits vendus par le stock moyen.  On calcule le stock moyen en additionnant le stock initial et le stock final et en divisant le total par 2.  Le coefficient de rotation des stocks établit le nombre de fois que le stock se renouvelle au cours d’un exercice.  S’il est faible, cela signifie que les produits ne se vendent pas bien.</t>
  </si>
  <si>
    <t>SEGMENT DE MARCHÉ</t>
  </si>
  <si>
    <t>SEUIL DE RENTABILITÉ</t>
  </si>
  <si>
    <t>Point où les produits d’exploitation (chiffre des ventes en dollars) d’une nouvelle entreprise équivalent aux frais fixes et aux frais variables.</t>
  </si>
  <si>
    <t>SOCIÉTÉ DE PERSONNES</t>
  </si>
  <si>
    <t xml:space="preserve">        Interim</t>
  </si>
  <si>
    <t>ACHATS (DES MATIÈRES)</t>
  </si>
  <si>
    <t>FRET ET AUTRES DROITS</t>
  </si>
  <si>
    <t>MAIN D'OEUVRE DIRECTE</t>
  </si>
  <si>
    <t>SERVICES PUBLICS</t>
  </si>
  <si>
    <t>COÛTS INDIRECTS</t>
  </si>
  <si>
    <t>Bien ou matériel appartenant à l’entreprise, utilisé dans le cadre de son exploitation et non destiné à la revente, dont la durée utile devrait s’échelonner sur plusieurs exercices.  Les immobilisations corporelles comprennent les terrains, les bâtiments, les véhicules, le mobilier et le matériel.</t>
  </si>
  <si>
    <t>SALAIRES</t>
  </si>
  <si>
    <t>EXPÉDITION ET LIVRAISON</t>
  </si>
  <si>
    <t>TÉLÉPHONE</t>
  </si>
  <si>
    <t xml:space="preserve">TÉLÉCOPIE  </t>
  </si>
  <si>
    <t>TYPE DE SOCIÉTÉ</t>
  </si>
  <si>
    <t xml:space="preserve">RAISON SOCIALE </t>
  </si>
  <si>
    <t xml:space="preserve">NOM COMMERCIAL </t>
  </si>
  <si>
    <t xml:space="preserve">ADRESSE </t>
  </si>
  <si>
    <t xml:space="preserve">% DE VOS VENTES   </t>
  </si>
  <si>
    <t xml:space="preserve">CODE SCIAN  </t>
  </si>
  <si>
    <t xml:space="preserve">    HYPOTHÈSES / COMMENTAIRES CONCERNANT LES VENTES</t>
  </si>
  <si>
    <t>Stock initial</t>
  </si>
  <si>
    <t>Achat des matières</t>
  </si>
  <si>
    <t>Autre</t>
  </si>
  <si>
    <t>Stock final (-)</t>
  </si>
  <si>
    <t>Main-d'œuvre directe</t>
  </si>
  <si>
    <t>Services publics</t>
  </si>
  <si>
    <t>Amortissement</t>
  </si>
  <si>
    <t>Coûts indirects</t>
  </si>
  <si>
    <t>COÛT DES PRODUITS VENDUS</t>
  </si>
  <si>
    <t>Salaires (ventes)</t>
  </si>
  <si>
    <t>Déplacements</t>
  </si>
  <si>
    <t>Publicité</t>
  </si>
  <si>
    <t>Expédition et livraison</t>
  </si>
  <si>
    <t>Salaires (employés)</t>
  </si>
  <si>
    <t>Honoraires professionnels</t>
  </si>
  <si>
    <t>Télécommunications</t>
  </si>
  <si>
    <t>Frais de bureau</t>
  </si>
  <si>
    <t>Assurances et taxes</t>
  </si>
  <si>
    <t>Frais bancaires</t>
  </si>
  <si>
    <t>Intérêt sur la dette à long terme</t>
  </si>
  <si>
    <t>Frais administratifs</t>
  </si>
  <si>
    <t>Bénéfice brut</t>
  </si>
  <si>
    <t>Bénéfice net</t>
  </si>
  <si>
    <t>Encaisse</t>
  </si>
  <si>
    <t>Frais payés d'avance</t>
  </si>
  <si>
    <t>ACTIF</t>
  </si>
  <si>
    <t>PASSIF</t>
  </si>
  <si>
    <t>Prêt bancaire</t>
  </si>
  <si>
    <t>Comptes fournisseurs</t>
  </si>
  <si>
    <t>Tranche de la dette à L.T.</t>
  </si>
  <si>
    <t>Impôts à payer</t>
  </si>
  <si>
    <t>Terrain</t>
  </si>
  <si>
    <t>Bâtiment</t>
  </si>
  <si>
    <t>Mobilier et agencements</t>
  </si>
  <si>
    <t>Machinerie et outillage</t>
  </si>
  <si>
    <t>Immobilisations nettes</t>
  </si>
  <si>
    <t>Dette à long terme</t>
  </si>
  <si>
    <t>Avances des actionnaires</t>
  </si>
  <si>
    <t>Recherche et développement</t>
  </si>
  <si>
    <t>Autres actifs</t>
  </si>
  <si>
    <t>ACTIF TOTAL</t>
  </si>
  <si>
    <t>Actions ordinaires</t>
  </si>
  <si>
    <t>PASSIF TOTAL</t>
  </si>
  <si>
    <t>Charges à payer</t>
  </si>
  <si>
    <t>Surplus d'apport</t>
  </si>
  <si>
    <t>mars</t>
  </si>
  <si>
    <t>mai</t>
  </si>
  <si>
    <t>juin</t>
  </si>
  <si>
    <t>août</t>
  </si>
  <si>
    <t>Recouvrement - ventes</t>
  </si>
  <si>
    <t>Prêts et investissements</t>
  </si>
  <si>
    <t>Vente d'actifs</t>
  </si>
  <si>
    <t>Paiement des achats</t>
  </si>
  <si>
    <t>Réparations et entretien</t>
  </si>
  <si>
    <t>Services publics et taxes</t>
  </si>
  <si>
    <t>Frais de vente</t>
  </si>
  <si>
    <t>Intérêt</t>
  </si>
  <si>
    <t>Paiement de la dette</t>
  </si>
  <si>
    <t>TOTAL CAPITAUX PROPRES</t>
  </si>
  <si>
    <t>Encaisse au début</t>
  </si>
  <si>
    <t>ENCAISSE / PRÊT REQUIS</t>
  </si>
  <si>
    <t>BUDGET DE CAISSE (SUITE)</t>
  </si>
  <si>
    <t xml:space="preserve">   HYPOTHÈSES / COMMENTAIRES CONCERNANT LE BUDGET DE CAISSE</t>
  </si>
  <si>
    <t>Fret et autres droits</t>
  </si>
  <si>
    <t>Vous auriez intérêt à demander conseil à votre comptable durant l’élaboration de votre plan d’affaires.</t>
  </si>
  <si>
    <t>Prenez soin toutefois de le revoir en détail ensemble étant donné que c’est vous, non votre comptable, qui</t>
  </si>
  <si>
    <t>devrez le présenter et l’expliquer au banquier ou aux investisseurs.</t>
  </si>
  <si>
    <t>Assurez-vous que chacune des décisions que vous avez prises dans les sections précédentes est reflétée</t>
  </si>
  <si>
    <t>dans votre plan financier. Les propriétaires d’entreprise oublient trop souvent que la campagne de publicité</t>
  </si>
  <si>
    <t>et de promotion mirobolante qu’ils envisagent ou les avantages qu’ils offrent à leurs employés pour les</t>
  </si>
  <si>
    <t>conserver ont un prix!</t>
  </si>
  <si>
    <t>Données historiques</t>
  </si>
  <si>
    <t>Servez-vous de vos états financiers vérifiés pour remplir cette section. Les totaux généraux et partiels sont</t>
  </si>
  <si>
    <t>calculés automatiquement.</t>
  </si>
  <si>
    <t>Hypothèses</t>
  </si>
  <si>
    <t>Utilisez cette section pour décrire et expliquer (indiquez le taux de croissance, les ratios,</t>
  </si>
  <si>
    <t>etc.) l’évolution financière de votre entreprise. Expliquez pourquoi les événements (positifs</t>
  </si>
  <si>
    <t>$B$64</t>
  </si>
  <si>
    <t>Énoncez, à partir des données historiques, les hypothèses sur lesquelles vous fondez vos</t>
  </si>
  <si>
    <t>projets futurs, c’est-à-dire l’avenir de votre entreprise.</t>
  </si>
  <si>
    <t>Prévisions</t>
  </si>
  <si>
    <t>À partir de vos plans (plan de ventes et de commercialisation, plan de ressources humaines et plan</t>
  </si>
  <si>
    <t>années. C’est dans cette section que vous pourrez voir les résultats de votre plan et des mesures</t>
  </si>
  <si>
    <t>engagées.</t>
  </si>
  <si>
    <t>Les hypothèses sur lesquelles se fondent vos prévisions sont cruciales car, à cette étape, vous devrez</t>
  </si>
  <si>
    <t>peut-être élaborer de nombreuses versions de votre plan selon les différents scénarios de ventes et de</t>
  </si>
  <si>
    <t>coûts. Les totaux généraux et partiels sont calculés automatiquement.</t>
  </si>
  <si>
    <t>Vos prévisions seront fondées sur deux éléments clés : vos objectifs de vente et le coût</t>
  </si>
  <si>
    <t>des activités prévues.</t>
  </si>
  <si>
    <t>Certains coûts (l’achat de matériel, par exemple) et les estimations des ventes (comme les</t>
  </si>
  <si>
    <t>commandes d’un bon client qui sont connues d’avance) sont faciles à calculer. Utilisez des</t>
  </si>
  <si>
    <t>chiffres réels dans la mesure du possible.</t>
  </si>
  <si>
    <t>Il vous faudra souvent poser des hypothèses ou faire des suppositions basées sur :</t>
  </si>
  <si>
    <t>le taux de croissance annuel moyen au cours des cinq dernières années sera utilisé</t>
  </si>
  <si>
    <t>cause de la nouvelle situation du marché ou du lancement prévu d’un nouveau produit,</t>
  </si>
  <si>
    <t>etc.;</t>
  </si>
  <si>
    <t>représente 3 % des ventes; les avantages sociaux et les programmes représentent</t>
  </si>
  <si>
    <t>entre 30 et 40 % des salaires versés);</t>
  </si>
  <si>
    <t>augmenteront de y % (ou x % + z %, parce que nous prévoyons accroître notre part du</t>
  </si>
  <si>
    <t>marché); notre part devrait atteindre x % d’un marché de X $.</t>
  </si>
  <si>
    <r>
      <t>les données historiques :</t>
    </r>
    <r>
      <rPr>
        <sz val="10"/>
        <rFont val="Arial"/>
        <family val="2"/>
      </rPr>
      <t xml:space="preserve"> la tendance observée au chapitre des revenus se poursuivra;</t>
    </r>
  </si>
  <si>
    <r>
      <t xml:space="preserve">les données historiques rajustées : </t>
    </r>
    <r>
      <rPr>
        <sz val="10"/>
        <rFont val="Arial"/>
        <family val="2"/>
      </rPr>
      <t>taux de croissance de l’année précédente + x % à</t>
    </r>
  </si>
  <si>
    <r>
      <t xml:space="preserve">les ratios : </t>
    </r>
    <r>
      <rPr>
        <sz val="10"/>
        <rFont val="Arial"/>
        <family val="2"/>
      </rPr>
      <t>ratios propres au secteur, au marché ou à l’entreprise (p. ex., la publicité</t>
    </r>
  </si>
  <si>
    <r>
      <t xml:space="preserve">la comparaison : </t>
    </r>
    <r>
      <rPr>
        <sz val="10"/>
        <rFont val="Arial"/>
        <family val="2"/>
      </rPr>
      <t>notre entreprise a l’intention de suivre l’évolution de la société Y;</t>
    </r>
  </si>
  <si>
    <r>
      <t>les données sur le marché :</t>
    </r>
    <r>
      <rPr>
        <sz val="10"/>
        <rFont val="Arial"/>
        <family val="2"/>
      </rPr>
      <t xml:space="preserve"> le marché affichera une croissance de x %; nos revenus</t>
    </r>
  </si>
  <si>
    <r>
      <t xml:space="preserve">Par exemple, au lieu d’indiquer </t>
    </r>
    <r>
      <rPr>
        <i/>
        <sz val="10"/>
        <color indexed="56"/>
        <rFont val="Arial"/>
        <family val="2"/>
      </rPr>
      <t>1) confiture de fraises, 2) confiture d’abricots, 3) confiture de bleuets,</t>
    </r>
  </si>
  <si>
    <r>
      <t>4</t>
    </r>
    <r>
      <rPr>
        <i/>
        <sz val="10"/>
        <color indexed="56"/>
        <rFont val="Arial"/>
        <family val="2"/>
      </rPr>
      <t>) beurre d’arachide, 5) beurre d’amande</t>
    </r>
    <r>
      <rPr>
        <sz val="10"/>
        <rFont val="Arial"/>
        <family val="2"/>
      </rPr>
      <t xml:space="preserve"> et</t>
    </r>
    <r>
      <rPr>
        <sz val="10"/>
        <color indexed="56"/>
        <rFont val="Arial"/>
        <family val="2"/>
      </rPr>
      <t xml:space="preserve"> 6</t>
    </r>
    <r>
      <rPr>
        <i/>
        <sz val="10"/>
        <color indexed="56"/>
        <rFont val="Arial"/>
        <family val="2"/>
      </rPr>
      <t>) tartinade à la noisette</t>
    </r>
    <r>
      <rPr>
        <sz val="10"/>
        <rFont val="Arial"/>
        <family val="2"/>
      </rPr>
      <t xml:space="preserve">, essayez plutôt </t>
    </r>
    <r>
      <rPr>
        <i/>
        <sz val="10"/>
        <color indexed="56"/>
        <rFont val="Arial"/>
        <family val="2"/>
      </rPr>
      <t>1) confitures</t>
    </r>
    <r>
      <rPr>
        <i/>
        <sz val="10"/>
        <rFont val="Arial"/>
        <family val="2"/>
      </rPr>
      <t xml:space="preserve"> </t>
    </r>
    <r>
      <rPr>
        <sz val="10"/>
        <rFont val="Arial"/>
        <family val="2"/>
      </rPr>
      <t xml:space="preserve">et </t>
    </r>
  </si>
  <si>
    <t>N’oubliez pas que vos hypothèses doivent être pertinentes; évaluez leur bien-fondé. Ces hypothèses</t>
  </si>
  <si>
    <t>ajoutent de la crédibilité à vos chiffres.</t>
  </si>
  <si>
    <t xml:space="preserve">Le coût des ventes est également appelé « coût des produits vendus » (CPV) ou « coûts </t>
  </si>
  <si>
    <t xml:space="preserve">variables » étant donné que ces coûts varient en fonction du niveau de production (ils </t>
  </si>
  <si>
    <t>augmentent si la production et les ventes augmentent).</t>
  </si>
  <si>
    <t xml:space="preserve">Il s’agit des coûts engagés pour réaliser les ventes. Dans le cas des entreprises </t>
  </si>
  <si>
    <t xml:space="preserve">productrices de biens, le coût des ventes comprend le coût des matériaux, y compris les </t>
  </si>
  <si>
    <t xml:space="preserve">stocks et les matières premières, les coûts de la main-d’œuvre directe (selon le nombre </t>
  </si>
  <si>
    <t xml:space="preserve">d’employés affectés à la production), les frais de réparation et d’entretien de la machinerie </t>
  </si>
  <si>
    <t xml:space="preserve">publics, etc. Dans le cas des entreprises de services, cette section englobe les coûts relatifs </t>
  </si>
  <si>
    <t>au personnel, aux services publics et aux taxes.</t>
  </si>
  <si>
    <t xml:space="preserve">Vous pouvez utiliser un ratio constant coûts/ventes sur une période donnée, calculé selon le </t>
  </si>
  <si>
    <t xml:space="preserve">rendement antérieur ou les données sectorielles. Ce ratio tend à être plutôt stable au fil des </t>
  </si>
  <si>
    <t xml:space="preserve">ans, mais vous pouvez le réduire en réalisant des gains de productivité, notamment au </t>
  </si>
  <si>
    <t xml:space="preserve">moyen de machines plus performantes, d’un aménagement plus simple, des normes ISO, </t>
  </si>
  <si>
    <t>d’une meilleure organisation, etc.</t>
  </si>
  <si>
    <t>DIRIGEANT / PROMOTEUR Nº2</t>
  </si>
  <si>
    <t>DIRIGEANT / PROMOTEUR Nº1</t>
  </si>
  <si>
    <t>DIRIGEANT / PROMOTEUR Nº 3</t>
  </si>
  <si>
    <t xml:space="preserve">Celles-ci représentent les coûts fixes qui doivent être engagés pour assurer l’exploitation </t>
  </si>
  <si>
    <t xml:space="preserve">courante de votre entreprise soit, essentiellement, tous les frais autres que ceux liés à la </t>
  </si>
  <si>
    <t xml:space="preserve">différence des coûts de la main-d’œuvre directe compris dans le coût des produits vendus), </t>
  </si>
  <si>
    <t xml:space="preserve">les honoraires professionnels (avocat, comptable, etc.), les télécommunications, les </t>
  </si>
  <si>
    <t xml:space="preserve">fournitures de bureau, les assurances et les taxes, l’amortissement, les frais bancaires, les </t>
  </si>
  <si>
    <t>Pour en savoir plus sur les ratios sectoriels, cliquez ici.</t>
  </si>
  <si>
    <t xml:space="preserve">DERNIER ÉTAT INTERMÉDIAIRE </t>
  </si>
  <si>
    <t xml:space="preserve">SECTEUR D'ACTIVITÉ </t>
  </si>
  <si>
    <t xml:space="preserve">   HYPOTHÈSE / COMMENTAIRES CONCERNANT LE COÛT DES VENTES</t>
  </si>
  <si>
    <t>Salaires (gestion)</t>
  </si>
  <si>
    <t>Créances douteuses</t>
  </si>
  <si>
    <t>TOTAL DES CHARGES ($)</t>
  </si>
  <si>
    <t>CHARGES (%)</t>
  </si>
  <si>
    <t>TOTAL DES CHARGES (%)</t>
  </si>
  <si>
    <t xml:space="preserve">   HYPOTHÈSES / COMMENTAIRES CONCERNANT LES CHARGES</t>
  </si>
  <si>
    <t>Charges totales</t>
  </si>
  <si>
    <t>BÉNÉFICE PERTES D'EXPLOITATION 
AVANT AMORTISSEMENT ET IMPÔT</t>
  </si>
  <si>
    <t>Ventes</t>
  </si>
  <si>
    <t>Coût des ventes</t>
  </si>
  <si>
    <t xml:space="preserve">   HYPOTHÈSE / COMMENTAIRES CONCERNANT L'ÉTAT DU RÉSULTAT</t>
  </si>
  <si>
    <t>Actions préférentielles</t>
  </si>
  <si>
    <t>Bénéfices non distribués</t>
  </si>
  <si>
    <t>ÉTAT DE LA SITUATION FINANCIÈRE (SUITE)</t>
  </si>
  <si>
    <t>HYPOTHÈSE / COMMENTAIRES CONCERNANT L'ÉTAT DE LA SITUATION FINANCIÈRE</t>
  </si>
  <si>
    <t>(si moins de 3 ans pour l'employeur actuel)</t>
  </si>
  <si>
    <t>Assurance-vie (valeur résiduelle)</t>
  </si>
  <si>
    <t>Liquidités ou autres biens qui, dans le cours normal des activités, peuvent être convertis en argent ou utilisés pour réaliser des produits d'exploitation au cours de l'année suivant la date de l'état de la situation financière.  L'actif à court terme comprend les espèces, les comptes clients, les provisions pour créances douteuses, les stocks et les frais payés d'avance.</t>
  </si>
  <si>
    <t>Méthode qui consiste à répartir le coût d'une immobilisation corporelle sur plusieurs exercices, de manière que les charges correspondent aux produits d'exploitation qu'elles ont permis de réaliser.</t>
  </si>
  <si>
    <t>Différence entre le total des produits d’exploitation et le total des charges au cours d’un exercice donné, calculée conformément aux principes comptables généralement reconnus.</t>
  </si>
  <si>
    <t>Excédent des produits d’exploitation de l’entreprise sur ses charges, à l’exclusion de tout produit ne découlant pas de ses activités normales, c.-à-d. les frais et les produits exceptionnels, les impôts sur le revenu, les dividendes, les primes de rendement et les retraits par les propriétaires.</t>
  </si>
  <si>
    <t>Excédent du total des produits d’exploitation sur le total des charges au cours d’un exercice.</t>
  </si>
  <si>
    <t>BÉNÉFICES NON DISTRIBUÉS</t>
  </si>
  <si>
    <t>ÉTAT DE LA SITUATION FINANCIÈRE</t>
  </si>
  <si>
    <t>État financier qui dresse la liste de tous les actifs, passifs et capitaux propres d’une entreprise à une date donnée.</t>
  </si>
  <si>
    <t>Estimation prospective des produits d’exploitation et des charges d’une entreprise au cours d’une période comptable (trimestrielle, annuelle, etc.), qui sert à exercer un contrôle financier sur l’entreprise.</t>
  </si>
  <si>
    <t>Feuille de calcul exposant les rentrées (produits d’exploitation) et les sorties (charges) de fonds mensuelles d’une entreprise au cours d’un exercice, généralement d’une durée d’un an.  Aide l’entreprise à planifier ses besoins financiers.</t>
  </si>
  <si>
    <t>Participation des propriétaires dans l’actif de l’entreprise.  Il peut s’agir des fonds du propriétaire exploitant ou des associés ou, dans le cas d’une société par actions, des actions ordinaires, des actions préférentielles et bénéfices non distribuésé</t>
  </si>
  <si>
    <t>Montants qu’une entreprise doit à ses salariés mais qu’elle n’a pas encore déboursés, taxe de vente qui a été perçue mais qui n’a pas encore été remise, bien ou de services qui ont été reçus, mais qui ont été payés.</t>
  </si>
  <si>
    <t>Les sommes à recouvrer d'un client.</t>
  </si>
  <si>
    <t>Les sommes à payer à un fournisseur.</t>
  </si>
  <si>
    <t>ÉTAT DU RÉSULTAT</t>
  </si>
  <si>
    <t>État financier où figurent les produits d’exploitation, les charges et le bénéfice net d’une entreprise au cours d’un exercice/une période comptable.</t>
  </si>
  <si>
    <t>Rapports officiels réalisés à partir des registres comptables qui décrivent la situation financière et le rendement de l’entreprise.  Ils sont constitués de l'état de la situation financière, de l’état du résultat et de l’état de l’évolution de la situation financière.  Voir aussi ces termes.</t>
  </si>
  <si>
    <t>Sous charges, frais liés à l'expédition des marchandises aux clients, y compris les droits d'exportation.</t>
  </si>
  <si>
    <t>Des biens offerts pour garantir le remboursement d'un prêt.</t>
  </si>
  <si>
    <t>CRÉANCES DOUTEUSES</t>
  </si>
  <si>
    <t>Créance dont le recouvrement ultime est incertain.</t>
  </si>
  <si>
    <t>Dettes dont l’entreprise devra s’acquitter au cours de l’année suivant la date de l'état de la situation financière.  Le passif à court terme comprend la marge de crédit, les comptes fournisseurs, les charges à payer (p. ex., la taxe de vente perçue), les impôts et la tranche de la dette à long terme échéant à moins d’un an.</t>
  </si>
  <si>
    <t>Revenus ou charges qui ne découlent pas des activités quotidiennes de l'entreprise, comme les intérêts réalisés sur les investissements.</t>
  </si>
  <si>
    <t>Détermination par anticipation du bénéfice d’une entreprise, après estimation des ventes moins les charges prévues.</t>
  </si>
  <si>
    <t>RÉPARATIONS ET ENTRETIEN</t>
  </si>
  <si>
    <t>Montant des apports versés à l’entité par les porteurs de titres de capitaux propres en sus des montants attribués au poste Capital-actions (Share capital), notamment les primes d’émission, toute partie du produit de l’émission d’actions sans valeur nominale qui n’est pas attribuée au capital-actions, les gains sur les actions confisquées, le produit des actions remises à titre gratuit par les porteurs de titres de capitaux propres, et les gains résultant du rachat ou de la conversion d’actions à un prix inférieur à la valeur inscrite au capital-actions.</t>
  </si>
  <si>
    <t>PART À MOINS D'UN AN DE LA DETTE À LONG TERME</t>
  </si>
  <si>
    <t>Partie des passifs à long terme échéant au cours des douze prochains mois.</t>
  </si>
  <si>
    <t>Montant attribué à un élément dans les comptes ou les états financiers.</t>
  </si>
  <si>
    <t>individuelle</t>
  </si>
  <si>
    <t>propriétaire est toutefois personnellement responsable de toutes les dettes et obligations</t>
  </si>
  <si>
    <t>de personnes</t>
  </si>
  <si>
    <t>(société de capitaux)</t>
  </si>
  <si>
    <t xml:space="preserve">(équivalant généralement à un pourcentage des charges en matériel), le coût des services </t>
  </si>
  <si>
    <t>production et aux ventes. (Les frais reliés aux ventes sont indiqués séparément.) En général, les</t>
  </si>
  <si>
    <t>charges augmentent ou diminuent d’une manière globale.</t>
  </si>
  <si>
    <t xml:space="preserve">Les charges comprennent les salaires des cadres et des employés de bureau (à la </t>
  </si>
  <si>
    <t>Les facteurs suivants peuvent influer sur ces charges :</t>
  </si>
  <si>
    <t xml:space="preserve">Entrez ici les autres revenus ou les charges particulières qui ne figurent pas dans les </t>
  </si>
  <si>
    <t xml:space="preserve">même que des ventes, du coût des produits vendus et des charges entrés dans les </t>
  </si>
  <si>
    <t xml:space="preserve">de revenir à l’état du résultat. Enregistrez votre plan d’affaires sous des noms différents si </t>
  </si>
  <si>
    <t>N’oubliez pas que ces scénarios auront des effets sur votre état de la situation financière et votre budget de caisse.</t>
  </si>
  <si>
    <t>L'état de la situation financière indique l'actif, le passif et les capitaux propres de votre entreprise.</t>
  </si>
  <si>
    <t xml:space="preserve">L'état de la situation financière prévisionnel est le résultat des hypothèses et des situations décrites dans l’état des </t>
  </si>
  <si>
    <t xml:space="preserve">résultats (et, par conséquent, dans les états des ventes, du CPV et des charges). Il est </t>
  </si>
  <si>
    <t xml:space="preserve">donc préférable de préparer l'état de la situation financière une fois que vous serez satisfait des résultats obtenus </t>
  </si>
  <si>
    <t>dans l’état du résultat.</t>
  </si>
  <si>
    <t xml:space="preserve">Les projets spéciaux et les charges en matériel et en technologie devraient être intégrés à </t>
  </si>
  <si>
    <r>
      <t xml:space="preserve">Ces deux valeurs </t>
    </r>
    <r>
      <rPr>
        <b/>
        <sz val="10"/>
        <rFont val="Arial"/>
        <family val="2"/>
      </rPr>
      <t>doivent</t>
    </r>
    <r>
      <rPr>
        <sz val="10"/>
        <rFont val="Arial"/>
        <family val="2"/>
      </rPr>
      <t xml:space="preserve"> être identiques dans l'état de la situation financière.</t>
    </r>
  </si>
  <si>
    <t xml:space="preserve">L’entreprise doit comptabiliser toutes les charges au cours du mois où elle prévoit les </t>
  </si>
  <si>
    <t xml:space="preserve">autres charges figurant à la rubrique Charges. </t>
  </si>
  <si>
    <t xml:space="preserve">nécessairement réglées au cours du même mois. Cela vaut aussi pour certaines charges, </t>
  </si>
  <si>
    <t xml:space="preserve">Le plan d’affaires de la BDC calcule automatiquement les principaux ratios à </t>
  </si>
  <si>
    <t>partir des chiffres inscrits dans les états précédents, soit l'état de la situation financière et l’état du résultat.</t>
  </si>
  <si>
    <t xml:space="preserve">Temps écoulé depuis la date de facturation. </t>
  </si>
  <si>
    <t>Ratio dettes/capitaux propres</t>
  </si>
  <si>
    <t>Inventaire</t>
  </si>
  <si>
    <t>Rotation des Inventaire</t>
  </si>
  <si>
    <t>BÉNÉFICE PERTES D'EXPLOITATION 
AVANT IMPÔT</t>
  </si>
  <si>
    <t>Impôt</t>
  </si>
  <si>
    <t>Comptes clients</t>
  </si>
  <si>
    <t>Actifs courants</t>
  </si>
  <si>
    <t>Passifs courants</t>
  </si>
  <si>
    <t>Passifs non courants</t>
  </si>
  <si>
    <t>Sous-ensemble d’un segment de marché (p. ex., hommes de 25 à 35 ans ayant un revenu annuel supérieur à 40 000 $, qui vivent dans la région de Toronto et s’intéressent aux arts, spécifiquement aux arts d’interprétation).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</si>
</sst>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5">
    <numFmt numFmtId="44" formatCode="_(&quot;$&quot;* #,##0.00_);_(&quot;$&quot;* \(#,##0.00\);_(&quot;$&quot;* &quot;-&quot;??_);_(@_)"/>
    <numFmt numFmtId="43" formatCode="_(* #,##0.00_);_(* \(#,##0.00\);_(* &quot;-&quot;??_);_(@_)"/>
    <numFmt numFmtId="164" formatCode="&quot;$&quot;#,##0;\-&quot;$&quot;#,##0"/>
    <numFmt numFmtId="165" formatCode="&quot;$&quot;#,##0;[Red]\-&quot;$&quot;#,##0"/>
    <numFmt numFmtId="166" formatCode="0.0%"/>
    <numFmt numFmtId="167" formatCode="&quot;$&quot;#,##0"/>
    <numFmt numFmtId="168" formatCode="_(&quot;$&quot;* #,##0_);_(&quot;$&quot;* \(#,##0\);_(&quot;$&quot;* &quot;-&quot;??_);_(@_)"/>
    <numFmt numFmtId="169" formatCode="[$-1009]d\-mmm\-yy;@"/>
    <numFmt numFmtId="170" formatCode="_(* #,##0_);_(* \(#,##0\);_(* &quot;-&quot;??_);_(@_)"/>
    <numFmt numFmtId="171" formatCode="mmm\-yyyy"/>
    <numFmt numFmtId="172" formatCode="#,##0\ &quot;$&quot;"/>
    <numFmt numFmtId="173" formatCode="[&lt;=9999999]###\-####;###\-###\-####"/>
    <numFmt numFmtId="174" formatCode="#,##0&quot;$&quot;;\-#,##0&quot;$&quot;"/>
    <numFmt numFmtId="175" formatCode="[$$-1009]#,##0.00"/>
    <numFmt numFmtId="176" formatCode="#,##0.00\ [$$-C0C]"/>
    <numFmt numFmtId="177" formatCode="#,##0.00\ _$"/>
    <numFmt numFmtId="178" formatCode="[$$-1009]#,##0"/>
    <numFmt numFmtId="179" formatCode="#,##0.00\ &quot;$&quot;"/>
    <numFmt numFmtId="180" formatCode="#,##0\ [$$-C0C]"/>
    <numFmt numFmtId="181" formatCode="#,##0\ _$"/>
    <numFmt numFmtId="182" formatCode="mmmm\-yy"/>
    <numFmt numFmtId="183" formatCode="#,##0.000\ &quot;$&quot;"/>
    <numFmt numFmtId="184" formatCode="#,##0.000\ _$"/>
    <numFmt numFmtId="185" formatCode="#,##0.000\ [$$-C0C]"/>
    <numFmt numFmtId="186" formatCode="#,##0.0000\ &quot;$&quot;"/>
  </numFmts>
  <fonts count="38" x14ac:knownFonts="1">
    <font>
      <sz val="10"/>
      <name val="Arial"/>
    </font>
    <font>
      <sz val="10"/>
      <name val="Arial"/>
      <family val="2"/>
    </font>
    <font>
      <b/>
      <sz val="10"/>
      <name val="Arial"/>
      <family val="2"/>
    </font>
    <font>
      <sz val="10"/>
      <name val="Arial"/>
      <family val="2"/>
    </font>
    <font>
      <u/>
      <sz val="10"/>
      <color indexed="12"/>
      <name val="Arial"/>
      <family val="2"/>
    </font>
    <font>
      <sz val="8"/>
      <color indexed="63"/>
      <name val="Arial"/>
      <family val="2"/>
    </font>
    <font>
      <sz val="10"/>
      <color indexed="23"/>
      <name val="Arial"/>
      <family val="2"/>
    </font>
    <font>
      <sz val="10"/>
      <color indexed="63"/>
      <name val="Arial"/>
      <family val="2"/>
    </font>
    <font>
      <b/>
      <sz val="10"/>
      <color indexed="18"/>
      <name val="Arial"/>
      <family val="2"/>
    </font>
    <font>
      <b/>
      <sz val="8"/>
      <name val="Arial"/>
      <family val="2"/>
    </font>
    <font>
      <sz val="10"/>
      <color indexed="23"/>
      <name val="Arial"/>
      <family val="2"/>
    </font>
    <font>
      <b/>
      <sz val="10"/>
      <color indexed="23"/>
      <name val="Arial"/>
      <family val="2"/>
    </font>
    <font>
      <i/>
      <sz val="10"/>
      <name val="Arial"/>
      <family val="2"/>
    </font>
    <font>
      <b/>
      <sz val="8"/>
      <color indexed="23"/>
      <name val="Arial"/>
      <family val="2"/>
    </font>
    <font>
      <b/>
      <sz val="9"/>
      <color indexed="56"/>
      <name val="Arial"/>
      <family val="2"/>
    </font>
    <font>
      <i/>
      <sz val="10"/>
      <color indexed="23"/>
      <name val="Arial"/>
      <family val="2"/>
    </font>
    <font>
      <sz val="12"/>
      <name val="Arial"/>
      <family val="2"/>
    </font>
    <font>
      <b/>
      <sz val="12"/>
      <color indexed="56"/>
      <name val="Arial"/>
      <family val="2"/>
    </font>
    <font>
      <sz val="8"/>
      <color indexed="23"/>
      <name val="Arial"/>
      <family val="2"/>
    </font>
    <font>
      <b/>
      <sz val="9"/>
      <color indexed="18"/>
      <name val="Arial"/>
      <family val="2"/>
    </font>
    <font>
      <b/>
      <sz val="10"/>
      <color indexed="63"/>
      <name val="Arial"/>
      <family val="2"/>
    </font>
    <font>
      <sz val="9"/>
      <name val="Arial"/>
      <family val="2"/>
    </font>
    <font>
      <u/>
      <sz val="10"/>
      <color indexed="63"/>
      <name val="Arial"/>
      <family val="2"/>
    </font>
    <font>
      <b/>
      <sz val="10"/>
      <color indexed="63"/>
      <name val="Arial"/>
      <family val="2"/>
    </font>
    <font>
      <sz val="10"/>
      <color indexed="63"/>
      <name val="Arial"/>
      <family val="2"/>
    </font>
    <font>
      <u/>
      <sz val="10"/>
      <color indexed="10"/>
      <name val="Arial"/>
      <family val="2"/>
    </font>
    <font>
      <b/>
      <sz val="8"/>
      <color indexed="55"/>
      <name val="Arial"/>
      <family val="2"/>
    </font>
    <font>
      <i/>
      <sz val="10"/>
      <color indexed="55"/>
      <name val="Arial"/>
      <family val="2"/>
    </font>
    <font>
      <sz val="9"/>
      <color indexed="56"/>
      <name val="Arial"/>
      <family val="2"/>
    </font>
    <font>
      <sz val="9"/>
      <color indexed="23"/>
      <name val="Arial"/>
      <family val="2"/>
    </font>
    <font>
      <i/>
      <sz val="10"/>
      <color indexed="56"/>
      <name val="Arial"/>
      <family val="2"/>
    </font>
    <font>
      <sz val="10"/>
      <color indexed="56"/>
      <name val="Arial"/>
      <family val="2"/>
    </font>
    <font>
      <b/>
      <sz val="10"/>
      <color indexed="56"/>
      <name val="Arial"/>
      <family val="2"/>
    </font>
    <font>
      <sz val="10"/>
      <color indexed="10"/>
      <name val="Arial"/>
      <family val="2"/>
    </font>
    <font>
      <b/>
      <sz val="10"/>
      <name val="Webdings"/>
      <family val="1"/>
      <charset val="2"/>
    </font>
    <font>
      <sz val="8"/>
      <color rgb="FF000000"/>
      <name val="Tahoma"/>
      <family val="2"/>
    </font>
    <font>
      <u/>
      <sz val="10"/>
      <color theme="11"/>
      <name val="Arial"/>
      <family val="2"/>
    </font>
    <font>
      <b/>
      <i/>
      <sz val="10"/>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158">
    <border>
      <left/>
      <right/>
      <top/>
      <bottom/>
      <diagonal/>
    </border>
    <border>
      <left style="thin">
        <color indexed="9"/>
      </left>
      <right style="thin">
        <color indexed="9"/>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diagonal/>
    </border>
    <border>
      <left/>
      <right/>
      <top style="thin">
        <color indexed="9"/>
      </top>
      <bottom/>
      <diagonal/>
    </border>
    <border>
      <left style="thin">
        <color indexed="9"/>
      </left>
      <right style="thin">
        <color indexed="9"/>
      </right>
      <top/>
      <bottom/>
      <diagonal/>
    </border>
    <border>
      <left style="thin">
        <color indexed="9"/>
      </left>
      <right style="thin">
        <color indexed="9"/>
      </right>
      <top/>
      <bottom style="thin">
        <color auto="1"/>
      </bottom>
      <diagonal/>
    </border>
    <border>
      <left style="thin">
        <color indexed="9"/>
      </left>
      <right style="thin">
        <color indexed="9"/>
      </right>
      <top style="thin">
        <color auto="1"/>
      </top>
      <bottom style="hair">
        <color indexed="22"/>
      </bottom>
      <diagonal/>
    </border>
    <border>
      <left style="thin">
        <color indexed="9"/>
      </left>
      <right style="thin">
        <color indexed="9"/>
      </right>
      <top style="hair">
        <color indexed="22"/>
      </top>
      <bottom style="hair">
        <color indexed="22"/>
      </bottom>
      <diagonal/>
    </border>
    <border>
      <left style="thin">
        <color indexed="9"/>
      </left>
      <right style="thin">
        <color indexed="9"/>
      </right>
      <top style="hair">
        <color indexed="22"/>
      </top>
      <bottom style="thin">
        <color indexed="22"/>
      </bottom>
      <diagonal/>
    </border>
    <border>
      <left style="thin">
        <color indexed="9"/>
      </left>
      <right style="thin">
        <color indexed="9"/>
      </right>
      <top style="thin">
        <color indexed="22"/>
      </top>
      <bottom/>
      <diagonal/>
    </border>
    <border>
      <left style="thin">
        <color indexed="9"/>
      </left>
      <right style="thin">
        <color indexed="9"/>
      </right>
      <top/>
      <bottom style="hair">
        <color indexed="22"/>
      </bottom>
      <diagonal/>
    </border>
    <border>
      <left style="thin">
        <color indexed="9"/>
      </left>
      <right style="thin">
        <color indexed="9"/>
      </right>
      <top style="hair">
        <color indexed="22"/>
      </top>
      <bottom/>
      <diagonal/>
    </border>
    <border>
      <left style="thin">
        <color indexed="9"/>
      </left>
      <right style="thin">
        <color indexed="9"/>
      </right>
      <top/>
      <bottom style="thin">
        <color indexed="9"/>
      </bottom>
      <diagonal/>
    </border>
    <border>
      <left style="thin">
        <color indexed="9"/>
      </left>
      <right style="thin">
        <color indexed="9"/>
      </right>
      <top style="thin">
        <color indexed="9"/>
      </top>
      <bottom style="thin">
        <color auto="1"/>
      </bottom>
      <diagonal/>
    </border>
    <border>
      <left style="thin">
        <color indexed="9"/>
      </left>
      <right style="thin">
        <color indexed="9"/>
      </right>
      <top style="hair">
        <color auto="1"/>
      </top>
      <bottom/>
      <diagonal/>
    </border>
    <border>
      <left style="thin">
        <color indexed="9"/>
      </left>
      <right style="thin">
        <color indexed="9"/>
      </right>
      <top style="thin">
        <color auto="1"/>
      </top>
      <bottom style="thin">
        <color auto="1"/>
      </bottom>
      <diagonal/>
    </border>
    <border>
      <left style="thin">
        <color indexed="9"/>
      </left>
      <right style="thin">
        <color indexed="9"/>
      </right>
      <top style="thin">
        <color indexed="22"/>
      </top>
      <bottom style="thin">
        <color indexed="9"/>
      </bottom>
      <diagonal/>
    </border>
    <border>
      <left style="thin">
        <color indexed="9"/>
      </left>
      <right style="thin">
        <color indexed="9"/>
      </right>
      <top style="thin">
        <color auto="1"/>
      </top>
      <bottom style="thin">
        <color indexed="9"/>
      </bottom>
      <diagonal/>
    </border>
    <border>
      <left style="thin">
        <color indexed="9"/>
      </left>
      <right style="thin">
        <color indexed="9"/>
      </right>
      <top style="thin">
        <color indexed="9"/>
      </top>
      <bottom style="hair">
        <color indexed="22"/>
      </bottom>
      <diagonal/>
    </border>
    <border>
      <left style="thin">
        <color indexed="9"/>
      </left>
      <right style="thin">
        <color indexed="9"/>
      </right>
      <top style="hair">
        <color indexed="22"/>
      </top>
      <bottom style="thin">
        <color indexed="9"/>
      </bottom>
      <diagonal/>
    </border>
    <border>
      <left style="thin">
        <color indexed="9"/>
      </left>
      <right/>
      <top style="thin">
        <color indexed="9"/>
      </top>
      <bottom style="thin">
        <color indexed="9"/>
      </bottom>
      <diagonal/>
    </border>
    <border>
      <left style="thin">
        <color indexed="9"/>
      </left>
      <right/>
      <top/>
      <bottom style="thin">
        <color indexed="9"/>
      </bottom>
      <diagonal/>
    </border>
    <border>
      <left style="thin">
        <color indexed="9"/>
      </left>
      <right/>
      <top style="thin">
        <color indexed="9"/>
      </top>
      <bottom style="thin">
        <color auto="1"/>
      </bottom>
      <diagonal/>
    </border>
    <border>
      <left style="thin">
        <color indexed="9"/>
      </left>
      <right/>
      <top style="thin">
        <color auto="1"/>
      </top>
      <bottom style="hair">
        <color indexed="22"/>
      </bottom>
      <diagonal/>
    </border>
    <border>
      <left style="thin">
        <color indexed="9"/>
      </left>
      <right/>
      <top style="hair">
        <color indexed="22"/>
      </top>
      <bottom style="hair">
        <color indexed="22"/>
      </bottom>
      <diagonal/>
    </border>
    <border>
      <left style="thin">
        <color indexed="9"/>
      </left>
      <right/>
      <top/>
      <bottom style="thin">
        <color auto="1"/>
      </bottom>
      <diagonal/>
    </border>
    <border>
      <left style="thin">
        <color indexed="9"/>
      </left>
      <right/>
      <top style="hair">
        <color indexed="22"/>
      </top>
      <bottom style="thin">
        <color indexed="22"/>
      </bottom>
      <diagonal/>
    </border>
    <border>
      <left style="thin">
        <color indexed="9"/>
      </left>
      <right/>
      <top style="thin">
        <color indexed="22"/>
      </top>
      <bottom/>
      <diagonal/>
    </border>
    <border>
      <left style="thin">
        <color indexed="9"/>
      </left>
      <right style="thin">
        <color indexed="9"/>
      </right>
      <top style="hair">
        <color indexed="22"/>
      </top>
      <bottom style="thin">
        <color auto="1"/>
      </bottom>
      <diagonal/>
    </border>
    <border>
      <left style="thin">
        <color indexed="9"/>
      </left>
      <right style="thin">
        <color indexed="9"/>
      </right>
      <top style="thin">
        <color indexed="22"/>
      </top>
      <bottom style="thin">
        <color indexed="22"/>
      </bottom>
      <diagonal/>
    </border>
    <border>
      <left style="thin">
        <color indexed="9"/>
      </left>
      <right style="thin">
        <color indexed="9"/>
      </right>
      <top/>
      <bottom style="thin">
        <color indexed="22"/>
      </bottom>
      <diagonal/>
    </border>
    <border>
      <left style="thin">
        <color indexed="9"/>
      </left>
      <right/>
      <top/>
      <bottom style="hair">
        <color indexed="22"/>
      </bottom>
      <diagonal/>
    </border>
    <border>
      <left style="thin">
        <color indexed="9"/>
      </left>
      <right/>
      <top/>
      <bottom/>
      <diagonal/>
    </border>
    <border>
      <left/>
      <right style="thin">
        <color indexed="9"/>
      </right>
      <top/>
      <bottom/>
      <diagonal/>
    </border>
    <border>
      <left/>
      <right/>
      <top style="thin">
        <color indexed="9"/>
      </top>
      <bottom style="thin">
        <color indexed="9"/>
      </bottom>
      <diagonal/>
    </border>
    <border>
      <left style="thin">
        <color auto="1"/>
      </left>
      <right style="thin">
        <color indexed="9"/>
      </right>
      <top style="thin">
        <color indexed="9"/>
      </top>
      <bottom style="thin">
        <color auto="1"/>
      </bottom>
      <diagonal/>
    </border>
    <border>
      <left/>
      <right style="thin">
        <color indexed="9"/>
      </right>
      <top/>
      <bottom style="medium">
        <color indexed="9"/>
      </bottom>
      <diagonal/>
    </border>
    <border>
      <left style="thin">
        <color indexed="9"/>
      </left>
      <right style="thin">
        <color indexed="9"/>
      </right>
      <top style="thin">
        <color auto="1"/>
      </top>
      <bottom style="thin">
        <color indexed="22"/>
      </bottom>
      <diagonal/>
    </border>
    <border>
      <left style="thin">
        <color auto="1"/>
      </left>
      <right style="thin">
        <color indexed="9"/>
      </right>
      <top style="thin">
        <color auto="1"/>
      </top>
      <bottom style="thin">
        <color indexed="22"/>
      </bottom>
      <diagonal/>
    </border>
    <border>
      <left style="thin">
        <color auto="1"/>
      </left>
      <right style="thin">
        <color indexed="9"/>
      </right>
      <top style="thin">
        <color indexed="22"/>
      </top>
      <bottom style="thin">
        <color indexed="22"/>
      </bottom>
      <diagonal/>
    </border>
    <border>
      <left/>
      <right style="thin">
        <color indexed="9"/>
      </right>
      <top/>
      <bottom style="thin">
        <color indexed="9"/>
      </bottom>
      <diagonal/>
    </border>
    <border>
      <left/>
      <right style="thin">
        <color indexed="9"/>
      </right>
      <top style="thin">
        <color indexed="9"/>
      </top>
      <bottom/>
      <diagonal/>
    </border>
    <border>
      <left style="thin">
        <color indexed="22"/>
      </left>
      <right/>
      <top style="thin">
        <color indexed="9"/>
      </top>
      <bottom style="thin">
        <color auto="1"/>
      </bottom>
      <diagonal/>
    </border>
    <border>
      <left style="thin">
        <color auto="1"/>
      </left>
      <right style="thin">
        <color indexed="9"/>
      </right>
      <top style="thin">
        <color auto="1"/>
      </top>
      <bottom style="medium">
        <color indexed="9"/>
      </bottom>
      <diagonal/>
    </border>
    <border>
      <left/>
      <right style="thin">
        <color indexed="9"/>
      </right>
      <top style="hair">
        <color indexed="22"/>
      </top>
      <bottom style="hair">
        <color indexed="22"/>
      </bottom>
      <diagonal/>
    </border>
    <border>
      <left/>
      <right style="thin">
        <color indexed="9"/>
      </right>
      <top style="hair">
        <color indexed="22"/>
      </top>
      <bottom/>
      <diagonal/>
    </border>
    <border>
      <left style="thin">
        <color indexed="9"/>
      </left>
      <right/>
      <top style="thin">
        <color auto="1"/>
      </top>
      <bottom style="thin">
        <color auto="1"/>
      </bottom>
      <diagonal/>
    </border>
    <border>
      <left style="thin">
        <color indexed="9"/>
      </left>
      <right style="hair">
        <color indexed="9"/>
      </right>
      <top style="thin">
        <color indexed="22"/>
      </top>
      <bottom style="hair">
        <color indexed="22"/>
      </bottom>
      <diagonal/>
    </border>
    <border>
      <left/>
      <right style="thin">
        <color indexed="9"/>
      </right>
      <top style="thin">
        <color indexed="22"/>
      </top>
      <bottom style="hair">
        <color indexed="22"/>
      </bottom>
      <diagonal/>
    </border>
    <border>
      <left style="thin">
        <color indexed="9"/>
      </left>
      <right style="hair">
        <color indexed="9"/>
      </right>
      <top style="hair">
        <color indexed="22"/>
      </top>
      <bottom style="hair">
        <color indexed="22"/>
      </bottom>
      <diagonal/>
    </border>
    <border>
      <left/>
      <right style="thin">
        <color indexed="9"/>
      </right>
      <top style="thin">
        <color indexed="9"/>
      </top>
      <bottom style="thin">
        <color auto="1"/>
      </bottom>
      <diagonal/>
    </border>
    <border>
      <left/>
      <right/>
      <top/>
      <bottom style="thin">
        <color auto="1"/>
      </bottom>
      <diagonal/>
    </border>
    <border>
      <left style="thin">
        <color indexed="10"/>
      </left>
      <right style="thin">
        <color indexed="9"/>
      </right>
      <top style="thin">
        <color indexed="10"/>
      </top>
      <bottom style="thin">
        <color indexed="9"/>
      </bottom>
      <diagonal/>
    </border>
    <border>
      <left style="thin">
        <color indexed="9"/>
      </left>
      <right style="thin">
        <color indexed="9"/>
      </right>
      <top style="thin">
        <color indexed="10"/>
      </top>
      <bottom style="thin">
        <color indexed="9"/>
      </bottom>
      <diagonal/>
    </border>
    <border>
      <left style="thin">
        <color indexed="9"/>
      </left>
      <right style="thin">
        <color indexed="10"/>
      </right>
      <top style="thin">
        <color indexed="10"/>
      </top>
      <bottom style="thin">
        <color indexed="9"/>
      </bottom>
      <diagonal/>
    </border>
    <border>
      <left style="thin">
        <color indexed="10"/>
      </left>
      <right style="thin">
        <color indexed="9"/>
      </right>
      <top style="thin">
        <color indexed="9"/>
      </top>
      <bottom style="thin">
        <color indexed="9"/>
      </bottom>
      <diagonal/>
    </border>
    <border>
      <left style="thin">
        <color indexed="9"/>
      </left>
      <right style="thin">
        <color indexed="10"/>
      </right>
      <top style="thin">
        <color indexed="9"/>
      </top>
      <bottom style="thin">
        <color indexed="9"/>
      </bottom>
      <diagonal/>
    </border>
    <border>
      <left style="thin">
        <color indexed="9"/>
      </left>
      <right/>
      <top style="hair">
        <color indexed="22"/>
      </top>
      <bottom style="thin">
        <color indexed="9"/>
      </bottom>
      <diagonal/>
    </border>
    <border>
      <left style="thin">
        <color indexed="9"/>
      </left>
      <right style="thin">
        <color indexed="9"/>
      </right>
      <top style="thin">
        <color indexed="22"/>
      </top>
      <bottom style="thin">
        <color auto="1"/>
      </bottom>
      <diagonal/>
    </border>
    <border>
      <left style="thin">
        <color indexed="9"/>
      </left>
      <right style="thin">
        <color indexed="9"/>
      </right>
      <top style="thin">
        <color indexed="9"/>
      </top>
      <bottom style="thin">
        <color indexed="22"/>
      </bottom>
      <diagonal/>
    </border>
    <border>
      <left style="thin">
        <color indexed="9"/>
      </left>
      <right/>
      <top style="thin">
        <color indexed="22"/>
      </top>
      <bottom style="thin">
        <color auto="1"/>
      </bottom>
      <diagonal/>
    </border>
    <border>
      <left style="thin">
        <color indexed="9"/>
      </left>
      <right/>
      <top style="thin">
        <color indexed="22"/>
      </top>
      <bottom style="thin">
        <color indexed="22"/>
      </bottom>
      <diagonal/>
    </border>
    <border>
      <left style="hair">
        <color indexed="9"/>
      </left>
      <right style="hair">
        <color indexed="9"/>
      </right>
      <top style="hair">
        <color indexed="9"/>
      </top>
      <bottom style="hair">
        <color indexed="9"/>
      </bottom>
      <diagonal/>
    </border>
    <border>
      <left style="thin">
        <color indexed="22"/>
      </left>
      <right/>
      <top style="thin">
        <color auto="1"/>
      </top>
      <bottom style="thin">
        <color indexed="22"/>
      </bottom>
      <diagonal/>
    </border>
    <border>
      <left style="thin">
        <color indexed="22"/>
      </left>
      <right/>
      <top style="thin">
        <color indexed="22"/>
      </top>
      <bottom style="thin">
        <color indexed="22"/>
      </bottom>
      <diagonal/>
    </border>
    <border>
      <left style="thin">
        <color indexed="22"/>
      </left>
      <right/>
      <top style="thin">
        <color indexed="22"/>
      </top>
      <bottom style="thin">
        <color auto="1"/>
      </bottom>
      <diagonal/>
    </border>
    <border>
      <left style="thin">
        <color indexed="22"/>
      </left>
      <right/>
      <top style="thin">
        <color auto="1"/>
      </top>
      <bottom style="thin">
        <color indexed="9"/>
      </bottom>
      <diagonal/>
    </border>
    <border>
      <left style="thin">
        <color auto="1"/>
      </left>
      <right style="thin">
        <color indexed="9"/>
      </right>
      <top style="thin">
        <color auto="1"/>
      </top>
      <bottom style="thin">
        <color indexed="9"/>
      </bottom>
      <diagonal/>
    </border>
    <border>
      <left style="thin">
        <color indexed="10"/>
      </left>
      <right style="thin">
        <color indexed="9"/>
      </right>
      <top style="thin">
        <color indexed="9"/>
      </top>
      <bottom/>
      <diagonal/>
    </border>
    <border>
      <left style="thin">
        <color indexed="9"/>
      </left>
      <right style="thin">
        <color indexed="9"/>
      </right>
      <top style="thin">
        <color indexed="9"/>
      </top>
      <bottom style="thin">
        <color indexed="10"/>
      </bottom>
      <diagonal/>
    </border>
    <border>
      <left style="thin">
        <color indexed="10"/>
      </left>
      <right style="thin">
        <color indexed="9"/>
      </right>
      <top/>
      <bottom/>
      <diagonal/>
    </border>
    <border>
      <left style="thin">
        <color indexed="9"/>
      </left>
      <right style="thin">
        <color indexed="10"/>
      </right>
      <top style="thin">
        <color indexed="9"/>
      </top>
      <bottom/>
      <diagonal/>
    </border>
    <border>
      <left style="thin">
        <color indexed="22"/>
      </left>
      <right style="thin">
        <color indexed="9"/>
      </right>
      <top style="thin">
        <color auto="1"/>
      </top>
      <bottom style="thin">
        <color indexed="9"/>
      </bottom>
      <diagonal/>
    </border>
    <border>
      <left style="thin">
        <color indexed="9"/>
      </left>
      <right/>
      <top style="thin">
        <color auto="1"/>
      </top>
      <bottom style="thin">
        <color indexed="9"/>
      </bottom>
      <diagonal/>
    </border>
    <border>
      <left style="thin">
        <color indexed="22"/>
      </left>
      <right/>
      <top style="thin">
        <color indexed="22"/>
      </top>
      <bottom style="thin">
        <color indexed="63"/>
      </bottom>
      <diagonal/>
    </border>
    <border>
      <left style="thin">
        <color indexed="22"/>
      </left>
      <right style="thin">
        <color indexed="9"/>
      </right>
      <top style="thin">
        <color indexed="22"/>
      </top>
      <bottom style="thin">
        <color indexed="63"/>
      </bottom>
      <diagonal/>
    </border>
    <border>
      <left style="thin">
        <color indexed="9"/>
      </left>
      <right style="thin">
        <color indexed="9"/>
      </right>
      <top style="thin">
        <color indexed="22"/>
      </top>
      <bottom style="thin">
        <color indexed="63"/>
      </bottom>
      <diagonal/>
    </border>
    <border>
      <left style="thin">
        <color indexed="22"/>
      </left>
      <right/>
      <top style="thin">
        <color indexed="63"/>
      </top>
      <bottom style="thin">
        <color indexed="9"/>
      </bottom>
      <diagonal/>
    </border>
    <border>
      <left style="thin">
        <color indexed="22"/>
      </left>
      <right style="thin">
        <color indexed="9"/>
      </right>
      <top style="thin">
        <color indexed="63"/>
      </top>
      <bottom style="thin">
        <color indexed="9"/>
      </bottom>
      <diagonal/>
    </border>
    <border>
      <left style="thin">
        <color indexed="9"/>
      </left>
      <right style="thin">
        <color indexed="9"/>
      </right>
      <top style="thin">
        <color indexed="63"/>
      </top>
      <bottom style="thin">
        <color indexed="9"/>
      </bottom>
      <diagonal/>
    </border>
    <border>
      <left style="thin">
        <color indexed="22"/>
      </left>
      <right style="thin">
        <color indexed="9"/>
      </right>
      <top style="thin">
        <color indexed="22"/>
      </top>
      <bottom style="thin">
        <color auto="1"/>
      </bottom>
      <diagonal/>
    </border>
    <border>
      <left/>
      <right style="thin">
        <color indexed="9"/>
      </right>
      <top style="thin">
        <color indexed="22"/>
      </top>
      <bottom style="thin">
        <color auto="1"/>
      </bottom>
      <diagonal/>
    </border>
    <border>
      <left style="thin">
        <color indexed="9"/>
      </left>
      <right/>
      <top/>
      <bottom style="thin">
        <color indexed="22"/>
      </bottom>
      <diagonal/>
    </border>
    <border>
      <left/>
      <right style="hair">
        <color indexed="9"/>
      </right>
      <top style="thin">
        <color indexed="9"/>
      </top>
      <bottom style="thin">
        <color auto="1"/>
      </bottom>
      <diagonal/>
    </border>
    <border>
      <left/>
      <right style="hair">
        <color indexed="9"/>
      </right>
      <top style="hair">
        <color indexed="9"/>
      </top>
      <bottom style="hair">
        <color indexed="9"/>
      </bottom>
      <diagonal/>
    </border>
    <border>
      <left style="thin">
        <color indexed="9"/>
      </left>
      <right style="thin">
        <color indexed="9"/>
      </right>
      <top style="thin">
        <color indexed="9"/>
      </top>
      <bottom style="thin">
        <color indexed="23"/>
      </bottom>
      <diagonal/>
    </border>
    <border>
      <left style="thin">
        <color indexed="9"/>
      </left>
      <right/>
      <top style="thin">
        <color indexed="9"/>
      </top>
      <bottom style="hair">
        <color indexed="22"/>
      </bottom>
      <diagonal/>
    </border>
    <border>
      <left style="thin">
        <color indexed="9"/>
      </left>
      <right/>
      <top style="hair">
        <color indexed="22"/>
      </top>
      <bottom/>
      <diagonal/>
    </border>
    <border>
      <left/>
      <right/>
      <top/>
      <bottom style="thin">
        <color indexed="22"/>
      </bottom>
      <diagonal/>
    </border>
    <border>
      <left/>
      <right/>
      <top style="thin">
        <color indexed="22"/>
      </top>
      <bottom/>
      <diagonal/>
    </border>
    <border>
      <left/>
      <right/>
      <top style="thin">
        <color auto="1"/>
      </top>
      <bottom style="thin">
        <color indexed="9"/>
      </bottom>
      <diagonal/>
    </border>
    <border>
      <left style="thin">
        <color indexed="9"/>
      </left>
      <right/>
      <top style="thin">
        <color indexed="22"/>
      </top>
      <bottom style="thin">
        <color indexed="9"/>
      </bottom>
      <diagonal/>
    </border>
    <border>
      <left style="thin">
        <color indexed="9"/>
      </left>
      <right/>
      <top style="thin">
        <color auto="1"/>
      </top>
      <bottom style="thin">
        <color indexed="22"/>
      </bottom>
      <diagonal/>
    </border>
    <border>
      <left/>
      <right/>
      <top style="thin">
        <color auto="1"/>
      </top>
      <bottom style="hair">
        <color indexed="22"/>
      </bottom>
      <diagonal/>
    </border>
    <border>
      <left/>
      <right style="thin">
        <color indexed="22"/>
      </right>
      <top style="thin">
        <color auto="1"/>
      </top>
      <bottom style="hair">
        <color indexed="22"/>
      </bottom>
      <diagonal/>
    </border>
    <border>
      <left/>
      <right style="thin">
        <color indexed="9"/>
      </right>
      <top style="thin">
        <color indexed="9"/>
      </top>
      <bottom style="hair">
        <color indexed="22"/>
      </bottom>
      <diagonal/>
    </border>
    <border>
      <left style="thin">
        <color indexed="9"/>
      </left>
      <right/>
      <top style="thin">
        <color indexed="9"/>
      </top>
      <bottom style="thin">
        <color indexed="22"/>
      </bottom>
      <diagonal/>
    </border>
    <border>
      <left/>
      <right/>
      <top style="thin">
        <color indexed="9"/>
      </top>
      <bottom style="thin">
        <color indexed="22"/>
      </bottom>
      <diagonal/>
    </border>
    <border>
      <left/>
      <right style="thin">
        <color indexed="9"/>
      </right>
      <top style="thin">
        <color indexed="9"/>
      </top>
      <bottom style="thin">
        <color indexed="22"/>
      </bottom>
      <diagonal/>
    </border>
    <border>
      <left/>
      <right/>
      <top style="thin">
        <color indexed="22"/>
      </top>
      <bottom style="thin">
        <color indexed="22"/>
      </bottom>
      <diagonal/>
    </border>
    <border>
      <left/>
      <right style="thin">
        <color indexed="9"/>
      </right>
      <top style="thin">
        <color indexed="22"/>
      </top>
      <bottom style="thin">
        <color indexed="22"/>
      </bottom>
      <diagonal/>
    </border>
    <border>
      <left/>
      <right style="thin">
        <color indexed="9"/>
      </right>
      <top style="thin">
        <color indexed="22"/>
      </top>
      <bottom style="thin">
        <color indexed="9"/>
      </bottom>
      <diagonal/>
    </border>
    <border>
      <left/>
      <right style="thin">
        <color indexed="9"/>
      </right>
      <top style="thin">
        <color auto="1"/>
      </top>
      <bottom style="hair">
        <color indexed="22"/>
      </bottom>
      <diagonal/>
    </border>
    <border>
      <left style="thin">
        <color indexed="9"/>
      </left>
      <right style="thin">
        <color indexed="9"/>
      </right>
      <top/>
      <bottom style="hair">
        <color indexed="9"/>
      </bottom>
      <diagonal/>
    </border>
    <border>
      <left style="thin">
        <color auto="1"/>
      </left>
      <right/>
      <top/>
      <bottom style="thin">
        <color indexed="9"/>
      </bottom>
      <diagonal/>
    </border>
    <border>
      <left/>
      <right/>
      <top style="thin">
        <color indexed="22"/>
      </top>
      <bottom style="thin">
        <color auto="1"/>
      </bottom>
      <diagonal/>
    </border>
    <border>
      <left style="thin">
        <color auto="1"/>
      </left>
      <right/>
      <top style="thin">
        <color indexed="9"/>
      </top>
      <bottom style="thin">
        <color auto="1"/>
      </bottom>
      <diagonal/>
    </border>
    <border>
      <left style="thin">
        <color indexed="9"/>
      </left>
      <right/>
      <top style="hair">
        <color indexed="22"/>
      </top>
      <bottom style="thin">
        <color indexed="63"/>
      </bottom>
      <diagonal/>
    </border>
    <border>
      <left/>
      <right/>
      <top style="hair">
        <color indexed="22"/>
      </top>
      <bottom style="thin">
        <color indexed="63"/>
      </bottom>
      <diagonal/>
    </border>
    <border>
      <left/>
      <right style="thin">
        <color indexed="22"/>
      </right>
      <top style="hair">
        <color indexed="22"/>
      </top>
      <bottom style="thin">
        <color indexed="63"/>
      </bottom>
      <diagonal/>
    </border>
    <border>
      <left style="thin">
        <color indexed="9"/>
      </left>
      <right/>
      <top style="thin">
        <color indexed="63"/>
      </top>
      <bottom style="thin">
        <color indexed="9"/>
      </bottom>
      <diagonal/>
    </border>
    <border>
      <left/>
      <right/>
      <top style="thin">
        <color indexed="63"/>
      </top>
      <bottom style="thin">
        <color indexed="9"/>
      </bottom>
      <diagonal/>
    </border>
    <border>
      <left style="thin">
        <color auto="1"/>
      </left>
      <right/>
      <top style="thin">
        <color indexed="22"/>
      </top>
      <bottom style="thin">
        <color indexed="22"/>
      </bottom>
      <diagonal/>
    </border>
    <border>
      <left style="thin">
        <color auto="1"/>
      </left>
      <right/>
      <top style="thin">
        <color indexed="22"/>
      </top>
      <bottom/>
      <diagonal/>
    </border>
    <border>
      <left/>
      <right style="thin">
        <color indexed="9"/>
      </right>
      <top style="thin">
        <color indexed="22"/>
      </top>
      <bottom/>
      <diagonal/>
    </border>
    <border>
      <left/>
      <right style="thin">
        <color indexed="9"/>
      </right>
      <top style="thin">
        <color auto="1"/>
      </top>
      <bottom style="thin">
        <color indexed="22"/>
      </bottom>
      <diagonal/>
    </border>
    <border>
      <left/>
      <right/>
      <top style="hair">
        <color indexed="22"/>
      </top>
      <bottom style="hair">
        <color indexed="22"/>
      </bottom>
      <diagonal/>
    </border>
    <border>
      <left/>
      <right style="thin">
        <color indexed="22"/>
      </right>
      <top style="hair">
        <color indexed="22"/>
      </top>
      <bottom style="hair">
        <color indexed="22"/>
      </bottom>
      <diagonal/>
    </border>
    <border>
      <left/>
      <right/>
      <top style="thin">
        <color indexed="9"/>
      </top>
      <bottom style="thin">
        <color auto="1"/>
      </bottom>
      <diagonal/>
    </border>
    <border>
      <left/>
      <right style="thin">
        <color indexed="22"/>
      </right>
      <top style="thin">
        <color indexed="9"/>
      </top>
      <bottom style="thin">
        <color auto="1"/>
      </bottom>
      <diagonal/>
    </border>
    <border>
      <left/>
      <right/>
      <top style="thin">
        <color auto="1"/>
      </top>
      <bottom style="thin">
        <color indexed="22"/>
      </bottom>
      <diagonal/>
    </border>
    <border>
      <left/>
      <right/>
      <top style="hair">
        <color indexed="22"/>
      </top>
      <bottom/>
      <diagonal/>
    </border>
    <border>
      <left/>
      <right style="thin">
        <color indexed="22"/>
      </right>
      <top style="hair">
        <color indexed="22"/>
      </top>
      <bottom/>
      <diagonal/>
    </border>
    <border>
      <left/>
      <right/>
      <top style="thin">
        <color indexed="9"/>
      </top>
      <bottom style="hair">
        <color indexed="22"/>
      </bottom>
      <diagonal/>
    </border>
    <border>
      <left/>
      <right style="thin">
        <color indexed="9"/>
      </right>
      <top/>
      <bottom style="thin">
        <color indexed="22"/>
      </bottom>
      <diagonal/>
    </border>
    <border>
      <left style="thin">
        <color indexed="9"/>
      </left>
      <right/>
      <top style="hair">
        <color indexed="22"/>
      </top>
      <bottom style="hair">
        <color theme="0" tint="-0.24994659260841701"/>
      </bottom>
      <diagonal/>
    </border>
    <border>
      <left/>
      <right style="thin">
        <color indexed="9"/>
      </right>
      <top style="hair">
        <color indexed="22"/>
      </top>
      <bottom style="hair">
        <color theme="0" tint="-0.24994659260841701"/>
      </bottom>
      <diagonal/>
    </border>
    <border>
      <left style="thin">
        <color theme="0" tint="-0.24994659260841701"/>
      </left>
      <right/>
      <top/>
      <bottom style="thin">
        <color theme="0" tint="-0.24994659260841701"/>
      </bottom>
      <diagonal/>
    </border>
    <border>
      <left style="thin">
        <color theme="0" tint="-0.24994659260841701"/>
      </left>
      <right/>
      <top/>
      <bottom/>
      <diagonal/>
    </border>
    <border>
      <left/>
      <right/>
      <top/>
      <bottom style="thin">
        <color theme="0" tint="-0.24994659260841701"/>
      </bottom>
      <diagonal/>
    </border>
    <border>
      <left style="thin">
        <color indexed="9"/>
      </left>
      <right/>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diagonal/>
    </border>
    <border>
      <left style="thin">
        <color theme="0" tint="-0.24994659260841701"/>
      </left>
      <right/>
      <top style="thin">
        <color theme="0" tint="-0.24994659260841701"/>
      </top>
      <bottom/>
      <diagonal/>
    </border>
    <border>
      <left/>
      <right style="thin">
        <color theme="0" tint="-0.24994659260841701"/>
      </right>
      <top style="thin">
        <color theme="0" tint="-0.24994659260841701"/>
      </top>
      <bottom/>
      <diagonal/>
    </border>
    <border>
      <left/>
      <right style="thin">
        <color theme="0" tint="-0.24994659260841701"/>
      </right>
      <top/>
      <bottom/>
      <diagonal/>
    </border>
    <border>
      <left/>
      <right style="thin">
        <color theme="0" tint="-0.24994659260841701"/>
      </right>
      <top/>
      <bottom style="thin">
        <color theme="0" tint="-0.24994659260841701"/>
      </bottom>
      <diagonal/>
    </border>
    <border>
      <left/>
      <right/>
      <top style="thin">
        <color theme="0" tint="-0.14996795556505021"/>
      </top>
      <bottom style="thin">
        <color theme="0" tint="-0.14996795556505021"/>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indexed="9"/>
      </left>
      <right style="thin">
        <color indexed="9"/>
      </right>
      <top style="thin">
        <color indexed="9"/>
      </top>
      <bottom style="thin">
        <color indexed="64"/>
      </bottom>
      <diagonal/>
    </border>
    <border>
      <left style="thin">
        <color indexed="9"/>
      </left>
      <right style="thin">
        <color indexed="9"/>
      </right>
      <top/>
      <bottom style="thin">
        <color indexed="64"/>
      </bottom>
      <diagonal/>
    </border>
    <border>
      <left style="thin">
        <color indexed="9"/>
      </left>
      <right style="thin">
        <color indexed="9"/>
      </right>
      <top style="thin">
        <color indexed="64"/>
      </top>
      <bottom style="thin">
        <color indexed="64"/>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64"/>
      </bottom>
      <diagonal/>
    </border>
    <border>
      <left style="thin">
        <color indexed="9"/>
      </left>
      <right style="thin">
        <color indexed="9"/>
      </right>
      <top style="thin">
        <color indexed="64"/>
      </top>
      <bottom style="thin">
        <color indexed="64"/>
      </bottom>
      <diagonal/>
    </border>
    <border>
      <left style="thin">
        <color theme="0"/>
      </left>
      <right style="thin">
        <color indexed="9"/>
      </right>
      <top style="thin">
        <color theme="0"/>
      </top>
      <bottom style="thin">
        <color theme="0"/>
      </bottom>
      <diagonal/>
    </border>
    <border>
      <left style="thin">
        <color indexed="9"/>
      </left>
      <right style="thin">
        <color indexed="9"/>
      </right>
      <top style="thin">
        <color theme="0"/>
      </top>
      <bottom style="thin">
        <color theme="0"/>
      </bottom>
      <diagonal/>
    </border>
    <border>
      <left style="thin">
        <color indexed="9"/>
      </left>
      <right/>
      <top style="thin">
        <color theme="0"/>
      </top>
      <bottom style="thin">
        <color theme="0"/>
      </bottom>
      <diagonal/>
    </border>
    <border>
      <left/>
      <right/>
      <top style="thin">
        <color theme="0"/>
      </top>
      <bottom style="thin">
        <color theme="0"/>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0" fontId="4" fillId="0" borderId="0" applyNumberFormat="0" applyFill="0" applyBorder="0" applyAlignment="0" applyProtection="0">
      <alignment vertical="top"/>
      <protection locked="0"/>
    </xf>
    <xf numFmtId="9" fontId="1" fillId="0" borderId="0" applyFont="0" applyFill="0" applyBorder="0" applyAlignment="0" applyProtection="0"/>
    <xf numFmtId="0" fontId="36" fillId="0" borderId="0" applyNumberFormat="0" applyFill="0" applyBorder="0" applyAlignment="0" applyProtection="0"/>
  </cellStyleXfs>
  <cellXfs count="833">
    <xf numFmtId="0" fontId="0" fillId="0" borderId="0" xfId="0"/>
    <xf numFmtId="0" fontId="0" fillId="0" borderId="1" xfId="0" applyBorder="1"/>
    <xf numFmtId="0" fontId="5" fillId="0" borderId="1" xfId="0" applyFont="1" applyBorder="1" applyAlignment="1">
      <alignment horizontal="right"/>
    </xf>
    <xf numFmtId="0" fontId="0" fillId="2" borderId="1" xfId="0" applyFill="1" applyBorder="1"/>
    <xf numFmtId="0" fontId="0" fillId="0" borderId="2" xfId="0" applyBorder="1"/>
    <xf numFmtId="0" fontId="5" fillId="0" borderId="1" xfId="0" applyFont="1" applyBorder="1" applyAlignment="1">
      <alignment horizontal="right" vertical="top"/>
    </xf>
    <xf numFmtId="0" fontId="7" fillId="0" borderId="1" xfId="0" applyFont="1" applyBorder="1" applyAlignment="1">
      <alignment horizontal="right"/>
    </xf>
    <xf numFmtId="0" fontId="0" fillId="0" borderId="3" xfId="0" applyBorder="1"/>
    <xf numFmtId="0" fontId="10" fillId="0" borderId="1" xfId="0" applyFont="1" applyBorder="1"/>
    <xf numFmtId="0" fontId="0" fillId="0" borderId="1" xfId="0" applyBorder="1" applyAlignment="1">
      <alignment horizontal="center"/>
    </xf>
    <xf numFmtId="0" fontId="6" fillId="0" borderId="4" xfId="0" applyFont="1" applyBorder="1" applyAlignment="1" applyProtection="1">
      <alignment wrapText="1"/>
    </xf>
    <xf numFmtId="0" fontId="0" fillId="0" borderId="5" xfId="0" applyBorder="1" applyAlignment="1" applyProtection="1"/>
    <xf numFmtId="0" fontId="0" fillId="0" borderId="1" xfId="0" applyBorder="1" applyAlignment="1" applyProtection="1"/>
    <xf numFmtId="0" fontId="9" fillId="0" borderId="1" xfId="0" applyFont="1" applyBorder="1"/>
    <xf numFmtId="0" fontId="4" fillId="2" borderId="1" xfId="3" applyFill="1" applyBorder="1" applyAlignment="1" applyProtection="1"/>
    <xf numFmtId="0" fontId="0" fillId="0" borderId="6" xfId="0" applyBorder="1"/>
    <xf numFmtId="0" fontId="8" fillId="0" borderId="6" xfId="0" applyFont="1" applyBorder="1"/>
    <xf numFmtId="17" fontId="11" fillId="0" borderId="7" xfId="0" applyNumberFormat="1" applyFont="1" applyBorder="1" applyAlignment="1"/>
    <xf numFmtId="0" fontId="0" fillId="0" borderId="8" xfId="0" applyBorder="1"/>
    <xf numFmtId="0" fontId="0" fillId="0" borderId="9" xfId="0" applyBorder="1"/>
    <xf numFmtId="166" fontId="0" fillId="0" borderId="8" xfId="4" applyNumberFormat="1" applyFont="1" applyBorder="1"/>
    <xf numFmtId="166" fontId="0" fillId="0" borderId="9" xfId="4" applyNumberFormat="1" applyFont="1" applyBorder="1"/>
    <xf numFmtId="0" fontId="0" fillId="0" borderId="10" xfId="0" applyBorder="1"/>
    <xf numFmtId="0" fontId="12" fillId="0" borderId="11" xfId="0" applyFont="1" applyBorder="1" applyAlignment="1">
      <alignment horizontal="right" vertical="top"/>
    </xf>
    <xf numFmtId="0" fontId="12" fillId="0" borderId="11" xfId="0" applyFont="1" applyBorder="1"/>
    <xf numFmtId="0" fontId="0" fillId="0" borderId="12" xfId="0" applyBorder="1"/>
    <xf numFmtId="0" fontId="0" fillId="0" borderId="13" xfId="0" applyBorder="1"/>
    <xf numFmtId="166" fontId="0" fillId="0" borderId="10" xfId="4" applyNumberFormat="1" applyFont="1" applyBorder="1"/>
    <xf numFmtId="166" fontId="12" fillId="0" borderId="11" xfId="4" applyNumberFormat="1" applyFont="1" applyBorder="1" applyAlignment="1">
      <alignment vertical="top"/>
    </xf>
    <xf numFmtId="0" fontId="0" fillId="0" borderId="1" xfId="0" applyFont="1" applyBorder="1" applyAlignment="1">
      <alignment wrapText="1"/>
    </xf>
    <xf numFmtId="0" fontId="0" fillId="0" borderId="14" xfId="0" applyBorder="1"/>
    <xf numFmtId="17" fontId="11" fillId="0" borderId="3" xfId="0" applyNumberFormat="1" applyFont="1" applyBorder="1" applyAlignment="1"/>
    <xf numFmtId="17" fontId="11" fillId="0" borderId="15" xfId="0" applyNumberFormat="1" applyFont="1" applyBorder="1" applyAlignment="1"/>
    <xf numFmtId="0" fontId="2" fillId="0" borderId="16" xfId="0" applyFont="1" applyBorder="1" applyAlignment="1">
      <alignment horizontal="right"/>
    </xf>
    <xf numFmtId="3" fontId="2" fillId="0" borderId="16" xfId="0" applyNumberFormat="1" applyFont="1" applyFill="1" applyBorder="1"/>
    <xf numFmtId="0" fontId="12" fillId="0" borderId="18" xfId="0" applyFont="1" applyBorder="1" applyAlignment="1">
      <alignment horizontal="right" vertical="top"/>
    </xf>
    <xf numFmtId="0" fontId="12" fillId="0" borderId="18" xfId="0" applyFont="1" applyBorder="1"/>
    <xf numFmtId="3" fontId="12" fillId="0" borderId="18" xfId="0" applyNumberFormat="1" applyFont="1" applyBorder="1" applyAlignment="1">
      <alignment vertical="top"/>
    </xf>
    <xf numFmtId="0" fontId="2" fillId="0" borderId="14" xfId="0" applyFont="1" applyBorder="1" applyAlignment="1">
      <alignment horizontal="right"/>
    </xf>
    <xf numFmtId="3" fontId="2" fillId="0" borderId="1" xfId="0" applyNumberFormat="1" applyFont="1" applyFill="1" applyBorder="1"/>
    <xf numFmtId="0" fontId="2" fillId="0" borderId="19" xfId="0" applyFont="1" applyBorder="1" applyAlignment="1">
      <alignment horizontal="right"/>
    </xf>
    <xf numFmtId="166" fontId="0" fillId="0" borderId="1" xfId="4" applyNumberFormat="1" applyFont="1" applyBorder="1"/>
    <xf numFmtId="3" fontId="12" fillId="0" borderId="1" xfId="0" applyNumberFormat="1" applyFont="1" applyBorder="1" applyAlignment="1">
      <alignment vertical="top"/>
    </xf>
    <xf numFmtId="3" fontId="0" fillId="0" borderId="1" xfId="0" applyNumberFormat="1" applyBorder="1"/>
    <xf numFmtId="0" fontId="11" fillId="0" borderId="7" xfId="0" applyFont="1" applyBorder="1"/>
    <xf numFmtId="0" fontId="8" fillId="0" borderId="7" xfId="0" applyFont="1" applyBorder="1"/>
    <xf numFmtId="17" fontId="11" fillId="0" borderId="14" xfId="0" applyNumberFormat="1" applyFont="1" applyBorder="1" applyAlignment="1"/>
    <xf numFmtId="0" fontId="0" fillId="0" borderId="15" xfId="0" applyBorder="1"/>
    <xf numFmtId="0" fontId="17" fillId="0" borderId="1" xfId="0" applyNumberFormat="1" applyFont="1" applyBorder="1" applyAlignment="1"/>
    <xf numFmtId="0" fontId="0" fillId="0" borderId="0" xfId="0" applyBorder="1"/>
    <xf numFmtId="0" fontId="0" fillId="0" borderId="3" xfId="0" applyFont="1" applyBorder="1" applyAlignment="1">
      <alignment wrapText="1"/>
    </xf>
    <xf numFmtId="0" fontId="0" fillId="0" borderId="20" xfId="0" applyBorder="1"/>
    <xf numFmtId="0" fontId="17" fillId="0" borderId="15" xfId="0" applyFont="1" applyBorder="1"/>
    <xf numFmtId="3" fontId="0" fillId="0" borderId="15" xfId="0" applyNumberFormat="1" applyBorder="1" applyAlignment="1">
      <alignment horizontal="right"/>
    </xf>
    <xf numFmtId="0" fontId="0" fillId="0" borderId="21" xfId="0" applyBorder="1"/>
    <xf numFmtId="3" fontId="0" fillId="0" borderId="14" xfId="0" applyNumberFormat="1" applyBorder="1"/>
    <xf numFmtId="0" fontId="0" fillId="0" borderId="19" xfId="0" applyBorder="1"/>
    <xf numFmtId="0" fontId="17" fillId="0" borderId="15" xfId="0" applyFont="1" applyBorder="1" applyAlignment="1">
      <alignment horizontal="left"/>
    </xf>
    <xf numFmtId="3" fontId="0" fillId="0" borderId="3" xfId="0" applyNumberFormat="1" applyFont="1" applyBorder="1" applyAlignment="1">
      <alignment horizontal="left"/>
    </xf>
    <xf numFmtId="3" fontId="0" fillId="0" borderId="3" xfId="0" applyNumberFormat="1" applyFont="1" applyBorder="1" applyAlignment="1">
      <alignment horizontal="center" wrapText="1"/>
    </xf>
    <xf numFmtId="0" fontId="0" fillId="0" borderId="4" xfId="0" applyBorder="1"/>
    <xf numFmtId="0" fontId="0" fillId="0" borderId="22" xfId="0" applyBorder="1"/>
    <xf numFmtId="0" fontId="0" fillId="0" borderId="22" xfId="0" applyFont="1" applyBorder="1" applyAlignment="1">
      <alignment horizontal="center"/>
    </xf>
    <xf numFmtId="0" fontId="0" fillId="0" borderId="23" xfId="0" applyBorder="1"/>
    <xf numFmtId="17" fontId="11" fillId="0" borderId="24" xfId="0" applyNumberFormat="1" applyFont="1" applyBorder="1" applyAlignment="1"/>
    <xf numFmtId="166" fontId="0" fillId="0" borderId="25" xfId="4" applyNumberFormat="1" applyFont="1" applyBorder="1"/>
    <xf numFmtId="166" fontId="0" fillId="0" borderId="26" xfId="4" applyNumberFormat="1" applyFont="1" applyBorder="1"/>
    <xf numFmtId="17" fontId="11" fillId="0" borderId="27" xfId="0" applyNumberFormat="1" applyFont="1" applyBorder="1" applyAlignment="1"/>
    <xf numFmtId="166" fontId="0" fillId="0" borderId="28" xfId="4" applyNumberFormat="1" applyFont="1" applyBorder="1"/>
    <xf numFmtId="166" fontId="12" fillId="0" borderId="29" xfId="4" applyNumberFormat="1" applyFont="1" applyBorder="1" applyAlignment="1">
      <alignment vertical="top"/>
    </xf>
    <xf numFmtId="3" fontId="2" fillId="0" borderId="22" xfId="0" applyNumberFormat="1" applyFont="1" applyFill="1" applyBorder="1"/>
    <xf numFmtId="0" fontId="17" fillId="0" borderId="22" xfId="0" applyNumberFormat="1" applyFont="1" applyBorder="1" applyAlignment="1"/>
    <xf numFmtId="3" fontId="0" fillId="0" borderId="24" xfId="0" applyNumberFormat="1" applyBorder="1" applyAlignment="1">
      <alignment horizontal="right"/>
    </xf>
    <xf numFmtId="3" fontId="0" fillId="0" borderId="23" xfId="0" applyNumberFormat="1" applyBorder="1"/>
    <xf numFmtId="3" fontId="0" fillId="0" borderId="22" xfId="0" applyNumberFormat="1" applyBorder="1"/>
    <xf numFmtId="3" fontId="0" fillId="0" borderId="4" xfId="0" applyNumberFormat="1" applyFont="1" applyBorder="1" applyAlignment="1">
      <alignment horizontal="center" wrapText="1"/>
    </xf>
    <xf numFmtId="3" fontId="12" fillId="0" borderId="22" xfId="0" applyNumberFormat="1" applyFont="1" applyBorder="1" applyAlignment="1">
      <alignment vertical="top"/>
    </xf>
    <xf numFmtId="3" fontId="12" fillId="0" borderId="14" xfId="0" applyNumberFormat="1" applyFont="1" applyBorder="1" applyAlignment="1">
      <alignment vertical="top"/>
    </xf>
    <xf numFmtId="0" fontId="12" fillId="0" borderId="14" xfId="0" applyFont="1" applyBorder="1" applyAlignment="1">
      <alignment horizontal="right" vertical="top"/>
    </xf>
    <xf numFmtId="0" fontId="12" fillId="0" borderId="14" xfId="0" applyFont="1" applyBorder="1"/>
    <xf numFmtId="0" fontId="0" fillId="0" borderId="30" xfId="0" applyBorder="1"/>
    <xf numFmtId="43" fontId="0" fillId="0" borderId="14" xfId="1" applyFont="1" applyBorder="1"/>
    <xf numFmtId="43" fontId="0" fillId="0" borderId="1" xfId="1" applyFont="1" applyBorder="1"/>
    <xf numFmtId="0" fontId="0" fillId="0" borderId="1" xfId="0" applyFont="1" applyBorder="1" applyAlignment="1">
      <alignment horizontal="left"/>
    </xf>
    <xf numFmtId="0" fontId="0" fillId="0" borderId="1" xfId="0" applyFont="1" applyBorder="1" applyAlignment="1">
      <alignment horizontal="center" wrapText="1"/>
    </xf>
    <xf numFmtId="0" fontId="6" fillId="0" borderId="1" xfId="0" applyFont="1" applyBorder="1"/>
    <xf numFmtId="0" fontId="0" fillId="0" borderId="2" xfId="0" applyBorder="1" applyAlignment="1"/>
    <xf numFmtId="0" fontId="5" fillId="2" borderId="14" xfId="0" applyFont="1" applyFill="1" applyBorder="1" applyAlignment="1">
      <alignment horizontal="right"/>
    </xf>
    <xf numFmtId="0" fontId="18" fillId="0" borderId="1" xfId="0" applyFont="1" applyBorder="1"/>
    <xf numFmtId="0" fontId="5" fillId="0" borderId="22" xfId="0" applyFont="1" applyBorder="1" applyAlignment="1">
      <alignment horizontal="right"/>
    </xf>
    <xf numFmtId="0" fontId="0" fillId="0" borderId="1" xfId="0" applyBorder="1" applyAlignment="1">
      <alignment horizontal="left"/>
    </xf>
    <xf numFmtId="0" fontId="2" fillId="0" borderId="1" xfId="0" applyFont="1" applyBorder="1"/>
    <xf numFmtId="0" fontId="0" fillId="0" borderId="31" xfId="0" applyBorder="1"/>
    <xf numFmtId="0" fontId="0" fillId="2" borderId="1" xfId="0" applyFill="1" applyBorder="1" applyAlignment="1"/>
    <xf numFmtId="0" fontId="5" fillId="0" borderId="23" xfId="0" applyFont="1" applyBorder="1" applyAlignment="1">
      <alignment horizontal="right"/>
    </xf>
    <xf numFmtId="0" fontId="5" fillId="0" borderId="3" xfId="0" applyFont="1" applyBorder="1" applyAlignment="1">
      <alignment horizontal="right"/>
    </xf>
    <xf numFmtId="0" fontId="5" fillId="0" borderId="14" xfId="0" applyFont="1" applyBorder="1" applyAlignment="1">
      <alignment horizontal="right"/>
    </xf>
    <xf numFmtId="168" fontId="0" fillId="0" borderId="1" xfId="2" applyNumberFormat="1" applyFont="1" applyBorder="1"/>
    <xf numFmtId="0" fontId="18" fillId="0" borderId="1" xfId="0" applyFont="1" applyBorder="1" applyAlignment="1">
      <alignment vertical="top"/>
    </xf>
    <xf numFmtId="0" fontId="4" fillId="2" borderId="2" xfId="3" applyFill="1" applyBorder="1" applyAlignment="1" applyProtection="1"/>
    <xf numFmtId="0" fontId="0" fillId="0" borderId="1" xfId="0" applyBorder="1" applyAlignment="1"/>
    <xf numFmtId="0" fontId="0" fillId="0" borderId="14" xfId="0" applyFont="1" applyBorder="1" applyAlignment="1">
      <alignment wrapText="1"/>
    </xf>
    <xf numFmtId="0" fontId="0" fillId="0" borderId="12" xfId="0" applyFont="1" applyBorder="1" applyAlignment="1">
      <alignment horizontal="left"/>
    </xf>
    <xf numFmtId="0" fontId="0" fillId="0" borderId="12" xfId="0" applyFont="1" applyBorder="1" applyAlignment="1">
      <alignment horizontal="center" wrapText="1"/>
    </xf>
    <xf numFmtId="0" fontId="0" fillId="0" borderId="33" xfId="0" applyFont="1" applyBorder="1" applyAlignment="1">
      <alignment horizontal="center" wrapText="1"/>
    </xf>
    <xf numFmtId="0" fontId="3" fillId="0" borderId="1" xfId="0" applyFont="1" applyBorder="1"/>
    <xf numFmtId="3" fontId="2" fillId="0" borderId="6" xfId="0" applyNumberFormat="1" applyFont="1" applyFill="1" applyBorder="1"/>
    <xf numFmtId="3" fontId="2" fillId="0" borderId="34" xfId="0" applyNumberFormat="1" applyFont="1" applyFill="1" applyBorder="1"/>
    <xf numFmtId="3" fontId="0" fillId="0" borderId="3" xfId="0" applyNumberFormat="1" applyBorder="1"/>
    <xf numFmtId="3" fontId="0" fillId="0" borderId="4" xfId="0" applyNumberFormat="1" applyBorder="1"/>
    <xf numFmtId="0" fontId="0" fillId="0" borderId="22" xfId="0" applyFont="1" applyBorder="1" applyAlignment="1">
      <alignment horizontal="center" wrapText="1"/>
    </xf>
    <xf numFmtId="0" fontId="0" fillId="0" borderId="23" xfId="0" applyBorder="1" applyAlignment="1">
      <alignment horizontal="left"/>
    </xf>
    <xf numFmtId="0" fontId="0" fillId="0" borderId="22" xfId="0" applyBorder="1" applyAlignment="1">
      <alignment horizontal="center"/>
    </xf>
    <xf numFmtId="0" fontId="13" fillId="0" borderId="3" xfId="0" applyFont="1" applyBorder="1" applyAlignment="1">
      <alignment horizontal="left"/>
    </xf>
    <xf numFmtId="0" fontId="21" fillId="0" borderId="3" xfId="0" applyFont="1" applyBorder="1" applyAlignment="1">
      <alignment horizontal="left"/>
    </xf>
    <xf numFmtId="0" fontId="0" fillId="0" borderId="3" xfId="0" applyBorder="1" applyAlignment="1">
      <alignment horizontal="center" wrapText="1"/>
    </xf>
    <xf numFmtId="0" fontId="0" fillId="0" borderId="4" xfId="0" applyBorder="1" applyAlignment="1">
      <alignment horizontal="center" wrapText="1"/>
    </xf>
    <xf numFmtId="0" fontId="17" fillId="0" borderId="1" xfId="0" applyFont="1" applyBorder="1"/>
    <xf numFmtId="0" fontId="7" fillId="0" borderId="1" xfId="0" applyFont="1" applyBorder="1" applyAlignment="1"/>
    <xf numFmtId="0" fontId="16" fillId="0" borderId="1" xfId="0" applyFont="1" applyBorder="1"/>
    <xf numFmtId="0" fontId="16" fillId="0" borderId="1" xfId="0" applyFont="1" applyBorder="1" applyAlignment="1">
      <alignment horizontal="left" indent="2"/>
    </xf>
    <xf numFmtId="0" fontId="7" fillId="0" borderId="1" xfId="0" applyFont="1" applyBorder="1"/>
    <xf numFmtId="0" fontId="7" fillId="0" borderId="1" xfId="0" applyFont="1" applyBorder="1" applyAlignment="1" applyProtection="1">
      <alignment wrapText="1"/>
    </xf>
    <xf numFmtId="0" fontId="7" fillId="0" borderId="1" xfId="0" applyFont="1" applyBorder="1" applyAlignment="1" applyProtection="1"/>
    <xf numFmtId="0" fontId="7" fillId="0" borderId="1" xfId="0" applyFont="1" applyBorder="1" applyAlignment="1">
      <alignment vertical="top" wrapText="1"/>
    </xf>
    <xf numFmtId="0" fontId="22" fillId="0" borderId="1" xfId="3" applyFont="1" applyBorder="1" applyAlignment="1" applyProtection="1">
      <alignment vertical="top" wrapText="1"/>
    </xf>
    <xf numFmtId="0" fontId="24" fillId="0" borderId="1" xfId="0" applyFont="1" applyBorder="1" applyAlignment="1"/>
    <xf numFmtId="0" fontId="24" fillId="0" borderId="1" xfId="0" applyFont="1" applyBorder="1"/>
    <xf numFmtId="0" fontId="23" fillId="0" borderId="1" xfId="0" applyFont="1" applyBorder="1" applyAlignment="1">
      <alignment horizontal="right"/>
    </xf>
    <xf numFmtId="0" fontId="25" fillId="0" borderId="1" xfId="3" applyFont="1" applyBorder="1" applyAlignment="1" applyProtection="1"/>
    <xf numFmtId="0" fontId="17" fillId="0" borderId="1" xfId="0" applyFont="1" applyBorder="1" applyAlignment="1"/>
    <xf numFmtId="0" fontId="17" fillId="0" borderId="1" xfId="0" applyFont="1" applyBorder="1" applyAlignment="1">
      <alignment wrapText="1"/>
    </xf>
    <xf numFmtId="0" fontId="15" fillId="0" borderId="1" xfId="0" applyFont="1" applyBorder="1" applyAlignment="1"/>
    <xf numFmtId="0" fontId="6" fillId="0" borderId="1" xfId="0" applyFont="1" applyBorder="1" applyAlignment="1" applyProtection="1">
      <alignment wrapText="1"/>
    </xf>
    <xf numFmtId="0" fontId="0" fillId="0" borderId="1" xfId="0" applyBorder="1" applyAlignment="1">
      <alignment vertical="top" wrapText="1"/>
    </xf>
    <xf numFmtId="0" fontId="12" fillId="0" borderId="1" xfId="0" applyFont="1" applyBorder="1" applyAlignment="1">
      <alignment horizontal="right"/>
    </xf>
    <xf numFmtId="0" fontId="26" fillId="2" borderId="1" xfId="0" applyFont="1" applyFill="1" applyBorder="1" applyAlignment="1">
      <alignment horizontal="right"/>
    </xf>
    <xf numFmtId="169" fontId="0" fillId="0" borderId="0" xfId="0" applyNumberFormat="1"/>
    <xf numFmtId="0" fontId="27" fillId="0" borderId="35" xfId="0" applyFont="1" applyFill="1" applyBorder="1" applyAlignment="1">
      <alignment horizontal="right"/>
    </xf>
    <xf numFmtId="0" fontId="28" fillId="0" borderId="15" xfId="0" applyFont="1" applyBorder="1" applyAlignment="1">
      <alignment horizontal="left"/>
    </xf>
    <xf numFmtId="0" fontId="0" fillId="0" borderId="36" xfId="0" applyBorder="1" applyAlignment="1"/>
    <xf numFmtId="14" fontId="0" fillId="0" borderId="0" xfId="0" applyNumberFormat="1"/>
    <xf numFmtId="0" fontId="27" fillId="0" borderId="0" xfId="0" applyFont="1" applyAlignment="1">
      <alignment horizontal="right"/>
    </xf>
    <xf numFmtId="2" fontId="0" fillId="0" borderId="1" xfId="0" applyNumberFormat="1" applyBorder="1"/>
    <xf numFmtId="0" fontId="19" fillId="0" borderId="15" xfId="0" applyFont="1" applyBorder="1" applyAlignment="1"/>
    <xf numFmtId="0" fontId="19" fillId="0" borderId="24" xfId="0" applyFont="1" applyBorder="1" applyAlignment="1"/>
    <xf numFmtId="0" fontId="19" fillId="0" borderId="37" xfId="0" applyFont="1" applyBorder="1" applyAlignment="1"/>
    <xf numFmtId="0" fontId="11" fillId="0" borderId="14" xfId="0" applyFont="1" applyBorder="1"/>
    <xf numFmtId="0" fontId="6" fillId="0" borderId="14" xfId="0" applyFont="1" applyBorder="1"/>
    <xf numFmtId="0" fontId="2" fillId="0" borderId="38" xfId="0" applyFont="1" applyBorder="1" applyAlignment="1">
      <alignment horizontal="left"/>
    </xf>
    <xf numFmtId="0" fontId="29" fillId="0" borderId="39" xfId="0" applyFont="1" applyBorder="1" applyAlignment="1"/>
    <xf numFmtId="0" fontId="0" fillId="0" borderId="39" xfId="0" applyBorder="1"/>
    <xf numFmtId="0" fontId="6" fillId="0" borderId="39" xfId="0" applyFont="1" applyBorder="1" applyAlignment="1"/>
    <xf numFmtId="0" fontId="29" fillId="0" borderId="31" xfId="0" applyFont="1" applyBorder="1" applyAlignment="1"/>
    <xf numFmtId="0" fontId="6" fillId="0" borderId="31" xfId="0" applyFont="1" applyBorder="1" applyAlignment="1"/>
    <xf numFmtId="0" fontId="29" fillId="2" borderId="31" xfId="0" applyFont="1" applyFill="1" applyBorder="1" applyAlignment="1">
      <alignment horizontal="left"/>
    </xf>
    <xf numFmtId="0" fontId="6" fillId="0" borderId="40" xfId="0" applyFont="1" applyBorder="1" applyAlignment="1"/>
    <xf numFmtId="0" fontId="6" fillId="0" borderId="41" xfId="0" applyFont="1" applyBorder="1" applyAlignment="1"/>
    <xf numFmtId="3" fontId="2" fillId="0" borderId="3" xfId="0" applyNumberFormat="1" applyFont="1" applyFill="1" applyBorder="1"/>
    <xf numFmtId="0" fontId="2" fillId="0" borderId="1" xfId="0" applyFont="1" applyBorder="1" applyAlignment="1">
      <alignment horizontal="right"/>
    </xf>
    <xf numFmtId="0" fontId="2" fillId="0" borderId="1" xfId="0" applyFont="1" applyBorder="1" applyAlignment="1">
      <alignment horizontal="left"/>
    </xf>
    <xf numFmtId="0" fontId="12" fillId="0" borderId="23" xfId="0" applyFont="1" applyBorder="1"/>
    <xf numFmtId="0" fontId="2" fillId="0" borderId="14" xfId="0" applyFont="1" applyBorder="1" applyAlignment="1">
      <alignment horizontal="left" vertical="top"/>
    </xf>
    <xf numFmtId="0" fontId="12" fillId="0" borderId="14" xfId="0" applyFont="1" applyBorder="1" applyAlignment="1">
      <alignment horizontal="left" vertical="top"/>
    </xf>
    <xf numFmtId="3" fontId="12" fillId="0" borderId="23" xfId="0" applyNumberFormat="1" applyFont="1" applyBorder="1" applyAlignment="1">
      <alignment vertical="top"/>
    </xf>
    <xf numFmtId="0" fontId="12" fillId="0" borderId="14" xfId="0" applyFont="1" applyBorder="1" applyAlignment="1">
      <alignment horizontal="right" vertical="center"/>
    </xf>
    <xf numFmtId="3" fontId="12" fillId="0" borderId="14" xfId="0" applyNumberFormat="1" applyFont="1" applyBorder="1" applyAlignment="1"/>
    <xf numFmtId="0" fontId="12" fillId="0" borderId="14" xfId="0" applyFont="1" applyBorder="1" applyAlignment="1">
      <alignment horizontal="right"/>
    </xf>
    <xf numFmtId="0" fontId="23" fillId="0" borderId="1" xfId="0" applyFont="1" applyBorder="1" applyAlignment="1">
      <alignment vertical="center" wrapText="1"/>
    </xf>
    <xf numFmtId="0" fontId="0" fillId="0" borderId="2" xfId="0" applyBorder="1" applyAlignment="1">
      <alignment horizontal="center"/>
    </xf>
    <xf numFmtId="0" fontId="0" fillId="0" borderId="42" xfId="0" applyBorder="1" applyAlignment="1">
      <alignment horizontal="center"/>
    </xf>
    <xf numFmtId="0" fontId="6" fillId="0" borderId="1" xfId="0" applyFont="1" applyBorder="1" applyAlignment="1" applyProtection="1">
      <alignment horizontal="left" vertical="center" wrapText="1"/>
    </xf>
    <xf numFmtId="0" fontId="18" fillId="0" borderId="2" xfId="0" applyFont="1" applyBorder="1" applyAlignment="1">
      <alignment horizontal="center" vertical="top"/>
    </xf>
    <xf numFmtId="166" fontId="0" fillId="0" borderId="34" xfId="4" applyNumberFormat="1" applyFont="1" applyBorder="1"/>
    <xf numFmtId="166" fontId="0" fillId="0" borderId="23" xfId="4" applyNumberFormat="1" applyFont="1" applyBorder="1"/>
    <xf numFmtId="0" fontId="0" fillId="0" borderId="34" xfId="0" applyFont="1" applyBorder="1" applyAlignment="1">
      <alignment horizontal="center" wrapText="1"/>
    </xf>
    <xf numFmtId="0" fontId="0" fillId="0" borderId="43" xfId="0" applyBorder="1" applyAlignment="1">
      <alignment horizontal="center"/>
    </xf>
    <xf numFmtId="0" fontId="0" fillId="0" borderId="14" xfId="0" applyBorder="1" applyAlignment="1">
      <alignment horizontal="center"/>
    </xf>
    <xf numFmtId="168" fontId="0" fillId="0" borderId="14" xfId="2" applyNumberFormat="1" applyFont="1" applyBorder="1"/>
    <xf numFmtId="168" fontId="0" fillId="0" borderId="23" xfId="2" applyNumberFormat="1" applyFont="1" applyBorder="1"/>
    <xf numFmtId="0" fontId="11" fillId="0" borderId="3" xfId="0" applyFont="1" applyBorder="1"/>
    <xf numFmtId="169" fontId="0" fillId="0" borderId="0" xfId="0" applyNumberFormat="1" applyFill="1" applyBorder="1"/>
    <xf numFmtId="171" fontId="0" fillId="0" borderId="0" xfId="0" applyNumberFormat="1"/>
    <xf numFmtId="171" fontId="0" fillId="0" borderId="1" xfId="0" applyNumberFormat="1" applyBorder="1"/>
    <xf numFmtId="0" fontId="5" fillId="0" borderId="44" xfId="0" applyFont="1" applyBorder="1" applyAlignment="1">
      <alignment horizontal="center"/>
    </xf>
    <xf numFmtId="2" fontId="13" fillId="0" borderId="6" xfId="0" applyNumberFormat="1" applyFont="1" applyBorder="1" applyAlignment="1"/>
    <xf numFmtId="0" fontId="13" fillId="0" borderId="15" xfId="0" applyFont="1" applyBorder="1"/>
    <xf numFmtId="0" fontId="13" fillId="0" borderId="19" xfId="0" applyFont="1" applyBorder="1" applyAlignment="1">
      <alignment horizontal="left"/>
    </xf>
    <xf numFmtId="0" fontId="13" fillId="0" borderId="19" xfId="0" applyFont="1" applyBorder="1" applyAlignment="1">
      <alignment horizontal="right"/>
    </xf>
    <xf numFmtId="0" fontId="19" fillId="0" borderId="1" xfId="0" applyFont="1" applyBorder="1" applyAlignment="1"/>
    <xf numFmtId="43" fontId="7" fillId="0" borderId="1" xfId="1" applyFont="1" applyBorder="1"/>
    <xf numFmtId="43" fontId="20" fillId="0" borderId="1" xfId="1" applyFont="1" applyBorder="1"/>
    <xf numFmtId="43" fontId="2" fillId="0" borderId="1" xfId="1" applyFont="1" applyBorder="1"/>
    <xf numFmtId="0" fontId="2" fillId="0" borderId="45" xfId="0" applyFont="1" applyBorder="1" applyAlignment="1">
      <alignment horizontal="left"/>
    </xf>
    <xf numFmtId="0" fontId="0" fillId="0" borderId="46" xfId="0" applyBorder="1"/>
    <xf numFmtId="0" fontId="0" fillId="0" borderId="47" xfId="0" applyBorder="1"/>
    <xf numFmtId="0" fontId="5" fillId="0" borderId="2" xfId="0" applyFont="1" applyBorder="1" applyAlignment="1"/>
    <xf numFmtId="43" fontId="0" fillId="0" borderId="2" xfId="1" applyFont="1" applyBorder="1" applyAlignment="1"/>
    <xf numFmtId="0" fontId="18" fillId="0" borderId="2" xfId="0" applyFont="1" applyBorder="1" applyAlignment="1">
      <alignment vertical="top"/>
    </xf>
    <xf numFmtId="0" fontId="0" fillId="0" borderId="11" xfId="0" applyBorder="1"/>
    <xf numFmtId="0" fontId="0" fillId="0" borderId="17" xfId="0" applyBorder="1"/>
    <xf numFmtId="166" fontId="0" fillId="0" borderId="14" xfId="4" applyNumberFormat="1" applyFont="1" applyBorder="1"/>
    <xf numFmtId="0" fontId="12" fillId="0" borderId="6" xfId="0" applyFont="1" applyBorder="1" applyAlignment="1">
      <alignment horizontal="right" vertical="top"/>
    </xf>
    <xf numFmtId="0" fontId="12" fillId="0" borderId="6" xfId="0" applyFont="1" applyBorder="1"/>
    <xf numFmtId="0" fontId="13" fillId="0" borderId="14" xfId="0" applyFont="1" applyBorder="1" applyAlignment="1">
      <alignment horizontal="right"/>
    </xf>
    <xf numFmtId="166" fontId="2" fillId="0" borderId="17" xfId="4" applyNumberFormat="1" applyFont="1" applyFill="1" applyBorder="1"/>
    <xf numFmtId="166" fontId="2" fillId="0" borderId="48" xfId="4" applyNumberFormat="1" applyFont="1" applyFill="1" applyBorder="1"/>
    <xf numFmtId="168" fontId="0" fillId="0" borderId="8" xfId="2" applyNumberFormat="1" applyFont="1" applyBorder="1"/>
    <xf numFmtId="170" fontId="0" fillId="0" borderId="9" xfId="0" applyNumberFormat="1" applyBorder="1"/>
    <xf numFmtId="170" fontId="0" fillId="0" borderId="10" xfId="0" applyNumberFormat="1" applyBorder="1"/>
    <xf numFmtId="0" fontId="12" fillId="0" borderId="31" xfId="0" applyFont="1" applyBorder="1"/>
    <xf numFmtId="0" fontId="0" fillId="0" borderId="49" xfId="0" applyBorder="1"/>
    <xf numFmtId="0" fontId="0" fillId="0" borderId="50" xfId="0" applyBorder="1"/>
    <xf numFmtId="0" fontId="0" fillId="0" borderId="51" xfId="0" applyBorder="1"/>
    <xf numFmtId="166" fontId="0" fillId="0" borderId="6" xfId="4" applyNumberFormat="1" applyFont="1" applyBorder="1"/>
    <xf numFmtId="0" fontId="0" fillId="0" borderId="23" xfId="0" applyFont="1" applyBorder="1" applyAlignment="1">
      <alignment wrapText="1"/>
    </xf>
    <xf numFmtId="0" fontId="0" fillId="0" borderId="6" xfId="0" applyFont="1" applyBorder="1" applyAlignment="1">
      <alignment wrapText="1"/>
    </xf>
    <xf numFmtId="0" fontId="0" fillId="0" borderId="6" xfId="0" applyFont="1" applyBorder="1" applyAlignment="1">
      <alignment horizontal="left"/>
    </xf>
    <xf numFmtId="0" fontId="0" fillId="0" borderId="6" xfId="0" applyFont="1" applyBorder="1" applyAlignment="1">
      <alignment horizontal="center" wrapText="1"/>
    </xf>
    <xf numFmtId="0" fontId="0" fillId="0" borderId="14" xfId="0" applyFont="1" applyBorder="1" applyAlignment="1">
      <alignment horizontal="center" wrapText="1"/>
    </xf>
    <xf numFmtId="0" fontId="0" fillId="0" borderId="1" xfId="0" applyBorder="1" applyProtection="1">
      <protection locked="0"/>
    </xf>
    <xf numFmtId="9" fontId="0" fillId="0" borderId="1" xfId="4" applyFont="1" applyFill="1" applyBorder="1" applyAlignment="1" applyProtection="1">
      <alignment horizontal="left"/>
      <protection locked="0"/>
    </xf>
    <xf numFmtId="0" fontId="0" fillId="0" borderId="9" xfId="0" applyBorder="1" applyProtection="1">
      <protection locked="0"/>
    </xf>
    <xf numFmtId="0" fontId="0" fillId="0" borderId="30" xfId="0" applyBorder="1" applyProtection="1">
      <protection locked="0"/>
    </xf>
    <xf numFmtId="3" fontId="12" fillId="0" borderId="18" xfId="0" applyNumberFormat="1" applyFont="1" applyBorder="1" applyAlignment="1" applyProtection="1">
      <alignment vertical="top"/>
      <protection locked="0"/>
    </xf>
    <xf numFmtId="0" fontId="12" fillId="0" borderId="23" xfId="0" applyFont="1" applyBorder="1" applyProtection="1">
      <protection locked="0"/>
    </xf>
    <xf numFmtId="0" fontId="12" fillId="0" borderId="18" xfId="0" applyFont="1" applyBorder="1" applyProtection="1">
      <protection locked="0"/>
    </xf>
    <xf numFmtId="0" fontId="0" fillId="0" borderId="32" xfId="0" applyBorder="1" applyProtection="1">
      <protection locked="0"/>
    </xf>
    <xf numFmtId="0" fontId="0" fillId="0" borderId="6" xfId="0" applyBorder="1" applyAlignment="1" applyProtection="1">
      <alignment horizontal="left"/>
      <protection locked="0"/>
    </xf>
    <xf numFmtId="0" fontId="0" fillId="0" borderId="22" xfId="0" applyBorder="1" applyAlignment="1" applyProtection="1">
      <protection locked="0"/>
    </xf>
    <xf numFmtId="0" fontId="0" fillId="0" borderId="0" xfId="0" applyProtection="1">
      <protection locked="0"/>
    </xf>
    <xf numFmtId="0" fontId="0" fillId="0" borderId="8" xfId="0" applyBorder="1" applyProtection="1">
      <protection locked="0"/>
    </xf>
    <xf numFmtId="0" fontId="7" fillId="0" borderId="14" xfId="0" applyFont="1" applyBorder="1"/>
    <xf numFmtId="0" fontId="7" fillId="0" borderId="20" xfId="0" applyFont="1" applyBorder="1"/>
    <xf numFmtId="0" fontId="3" fillId="0" borderId="1" xfId="0" applyFont="1" applyBorder="1" applyAlignment="1">
      <alignment vertical="center"/>
    </xf>
    <xf numFmtId="0" fontId="0" fillId="0" borderId="1" xfId="0" applyBorder="1" applyAlignment="1">
      <alignment vertical="center"/>
    </xf>
    <xf numFmtId="0" fontId="7" fillId="0" borderId="1" xfId="0" applyFont="1" applyBorder="1" applyAlignment="1">
      <alignment vertical="center"/>
    </xf>
    <xf numFmtId="0" fontId="12" fillId="0" borderId="53" xfId="0" applyFont="1" applyBorder="1"/>
    <xf numFmtId="0" fontId="0" fillId="0" borderId="0" xfId="0" applyAlignment="1">
      <alignment horizontal="left"/>
    </xf>
    <xf numFmtId="0" fontId="0" fillId="0" borderId="1" xfId="0" applyBorder="1" applyAlignment="1" applyProtection="1">
      <alignment horizontal="left"/>
    </xf>
    <xf numFmtId="0" fontId="0" fillId="0" borderId="1" xfId="0" applyBorder="1" applyProtection="1"/>
    <xf numFmtId="0" fontId="12" fillId="0" borderId="0" xfId="0" applyFont="1" applyBorder="1"/>
    <xf numFmtId="0" fontId="27" fillId="0" borderId="54" xfId="0" applyFont="1" applyFill="1" applyBorder="1" applyAlignment="1">
      <alignment horizontal="right"/>
    </xf>
    <xf numFmtId="0" fontId="0" fillId="0" borderId="55" xfId="0" applyBorder="1"/>
    <xf numFmtId="0" fontId="0" fillId="0" borderId="56" xfId="0" applyBorder="1"/>
    <xf numFmtId="0" fontId="27" fillId="0" borderId="57" xfId="0" applyFont="1" applyBorder="1" applyAlignment="1">
      <alignment horizontal="right"/>
    </xf>
    <xf numFmtId="0" fontId="0" fillId="0" borderId="58" xfId="0" applyBorder="1"/>
    <xf numFmtId="0" fontId="0" fillId="0" borderId="1" xfId="0" applyNumberFormat="1" applyBorder="1"/>
    <xf numFmtId="0" fontId="0" fillId="0" borderId="0" xfId="0" applyNumberFormat="1"/>
    <xf numFmtId="0" fontId="0" fillId="0" borderId="1" xfId="0" applyNumberFormat="1" applyBorder="1" applyAlignment="1">
      <alignment horizontal="right"/>
    </xf>
    <xf numFmtId="0" fontId="2" fillId="0" borderId="0" xfId="0" applyFont="1" applyAlignment="1">
      <alignment horizontal="right"/>
    </xf>
    <xf numFmtId="0" fontId="12" fillId="0" borderId="53" xfId="0" applyFont="1" applyBorder="1" applyAlignment="1">
      <alignment horizontal="right"/>
    </xf>
    <xf numFmtId="0" fontId="0" fillId="0" borderId="0" xfId="0" applyAlignment="1">
      <alignment horizontal="right"/>
    </xf>
    <xf numFmtId="0" fontId="0" fillId="0" borderId="2" xfId="0" applyBorder="1" applyAlignment="1">
      <alignment horizontal="right"/>
    </xf>
    <xf numFmtId="0" fontId="0" fillId="0" borderId="0" xfId="0" applyBorder="1" applyAlignment="1">
      <alignment horizontal="right"/>
    </xf>
    <xf numFmtId="3" fontId="12" fillId="0" borderId="1" xfId="0" applyNumberFormat="1" applyFont="1" applyBorder="1" applyAlignment="1" applyProtection="1">
      <alignment horizontal="left"/>
      <protection locked="0"/>
    </xf>
    <xf numFmtId="3" fontId="12" fillId="0" borderId="14" xfId="0" applyNumberFormat="1" applyFont="1" applyBorder="1" applyAlignment="1" applyProtection="1">
      <alignment horizontal="left"/>
      <protection locked="0"/>
    </xf>
    <xf numFmtId="3" fontId="12" fillId="0" borderId="18" xfId="0" applyNumberFormat="1" applyFont="1" applyBorder="1" applyAlignment="1" applyProtection="1">
      <alignment horizontal="left"/>
      <protection locked="0"/>
    </xf>
    <xf numFmtId="0" fontId="10" fillId="0" borderId="1" xfId="0" applyFont="1" applyBorder="1" applyAlignment="1">
      <alignment wrapText="1"/>
    </xf>
    <xf numFmtId="0" fontId="0" fillId="0" borderId="1" xfId="0" applyFont="1" applyBorder="1"/>
    <xf numFmtId="0" fontId="0" fillId="0" borderId="14" xfId="0" applyBorder="1" applyAlignment="1">
      <alignment horizontal="left"/>
    </xf>
    <xf numFmtId="0" fontId="4" fillId="0" borderId="1" xfId="3" applyBorder="1" applyAlignment="1" applyProtection="1"/>
    <xf numFmtId="0" fontId="0" fillId="0" borderId="2" xfId="0" applyBorder="1" applyAlignment="1" applyProtection="1">
      <protection locked="0"/>
    </xf>
    <xf numFmtId="0" fontId="0" fillId="0" borderId="60" xfId="0" applyBorder="1" applyProtection="1">
      <protection locked="0"/>
    </xf>
    <xf numFmtId="0" fontId="0" fillId="0" borderId="61" xfId="0" applyBorder="1"/>
    <xf numFmtId="0" fontId="15" fillId="0" borderId="1" xfId="0" applyFont="1" applyBorder="1" applyAlignment="1">
      <alignment horizontal="right"/>
    </xf>
    <xf numFmtId="0" fontId="14" fillId="0" borderId="1" xfId="0" applyFont="1" applyBorder="1"/>
    <xf numFmtId="0" fontId="15" fillId="0" borderId="22" xfId="0" applyFont="1" applyBorder="1" applyAlignment="1"/>
    <xf numFmtId="0" fontId="15" fillId="0" borderId="36" xfId="0" applyFont="1" applyBorder="1" applyAlignment="1">
      <alignment horizontal="right"/>
    </xf>
    <xf numFmtId="0" fontId="0" fillId="0" borderId="0" xfId="0" applyFont="1"/>
    <xf numFmtId="0" fontId="0" fillId="0" borderId="0" xfId="0" applyFont="1" applyAlignment="1"/>
    <xf numFmtId="0" fontId="0" fillId="0" borderId="1" xfId="0" applyFont="1" applyBorder="1" applyAlignment="1"/>
    <xf numFmtId="0" fontId="3" fillId="0" borderId="0" xfId="0" applyFont="1"/>
    <xf numFmtId="0" fontId="0" fillId="0" borderId="1" xfId="0" applyBorder="1" applyAlignment="1">
      <alignment horizontal="right" vertical="center"/>
    </xf>
    <xf numFmtId="0" fontId="0" fillId="0" borderId="2" xfId="0" applyFont="1" applyBorder="1"/>
    <xf numFmtId="0" fontId="7" fillId="0" borderId="2" xfId="0" applyFont="1" applyBorder="1"/>
    <xf numFmtId="0" fontId="0" fillId="0" borderId="2" xfId="0" applyFont="1" applyBorder="1" applyAlignment="1"/>
    <xf numFmtId="0" fontId="3" fillId="0" borderId="1" xfId="0" applyFont="1" applyBorder="1" applyAlignment="1"/>
    <xf numFmtId="0" fontId="23" fillId="0" borderId="2" xfId="0" applyFont="1" applyBorder="1" applyAlignment="1"/>
    <xf numFmtId="0" fontId="3" fillId="0" borderId="1" xfId="0" applyFont="1" applyBorder="1" applyAlignment="1">
      <alignment horizontal="left"/>
    </xf>
    <xf numFmtId="0" fontId="30" fillId="0" borderId="1" xfId="0" applyFont="1" applyBorder="1" applyAlignment="1">
      <alignment horizontal="left"/>
    </xf>
    <xf numFmtId="0" fontId="30" fillId="0" borderId="21" xfId="0" applyFont="1" applyBorder="1" applyAlignment="1"/>
    <xf numFmtId="0" fontId="30" fillId="0" borderId="0" xfId="0" applyFont="1" applyAlignment="1"/>
    <xf numFmtId="0" fontId="30" fillId="0" borderId="0" xfId="0" applyFont="1"/>
    <xf numFmtId="0" fontId="32" fillId="0" borderId="22" xfId="0" applyFont="1" applyBorder="1" applyAlignment="1"/>
    <xf numFmtId="0" fontId="31" fillId="0" borderId="1" xfId="0" applyFont="1" applyBorder="1"/>
    <xf numFmtId="0" fontId="30" fillId="0" borderId="1" xfId="0" applyFont="1" applyBorder="1"/>
    <xf numFmtId="0" fontId="4" fillId="0" borderId="36" xfId="3" applyBorder="1" applyAlignment="1" applyProtection="1"/>
    <xf numFmtId="0" fontId="4" fillId="0" borderId="2" xfId="3" applyBorder="1" applyAlignment="1" applyProtection="1"/>
    <xf numFmtId="0" fontId="15" fillId="0" borderId="1" xfId="0" applyFont="1" applyBorder="1" applyAlignment="1">
      <alignment horizontal="left"/>
    </xf>
    <xf numFmtId="0" fontId="10" fillId="0" borderId="0" xfId="0" applyFont="1" applyAlignment="1">
      <alignment wrapText="1"/>
    </xf>
    <xf numFmtId="0" fontId="0" fillId="0" borderId="30" xfId="0" applyBorder="1" applyAlignment="1">
      <alignment horizontal="left"/>
    </xf>
    <xf numFmtId="0" fontId="12" fillId="0" borderId="1" xfId="0" applyFont="1" applyBorder="1" applyAlignment="1">
      <alignment horizontal="center"/>
    </xf>
    <xf numFmtId="0" fontId="12" fillId="0" borderId="1" xfId="0" applyFont="1" applyBorder="1"/>
    <xf numFmtId="0" fontId="0" fillId="0" borderId="62" xfId="0" applyBorder="1" applyAlignment="1" applyProtection="1">
      <alignment horizontal="left"/>
      <protection locked="0"/>
    </xf>
    <xf numFmtId="0" fontId="12" fillId="0" borderId="3" xfId="0" applyFont="1" applyBorder="1"/>
    <xf numFmtId="164" fontId="12" fillId="0" borderId="6" xfId="0" applyNumberFormat="1" applyFont="1" applyBorder="1" applyAlignment="1">
      <alignment vertical="top"/>
    </xf>
    <xf numFmtId="0" fontId="3" fillId="0" borderId="1" xfId="0" applyFont="1" applyBorder="1" applyAlignment="1" applyProtection="1">
      <alignment vertical="top"/>
    </xf>
    <xf numFmtId="0" fontId="0" fillId="0" borderId="4" xfId="0" applyBorder="1" applyAlignment="1" applyProtection="1">
      <alignment horizontal="center" wrapText="1"/>
    </xf>
    <xf numFmtId="0" fontId="3" fillId="0" borderId="14" xfId="0" applyFont="1" applyBorder="1" applyAlignment="1" applyProtection="1">
      <alignment vertical="top"/>
    </xf>
    <xf numFmtId="0" fontId="0" fillId="0" borderId="34" xfId="0" applyFont="1" applyBorder="1" applyAlignment="1" applyProtection="1">
      <alignment horizontal="center" wrapText="1"/>
    </xf>
    <xf numFmtId="0" fontId="17" fillId="0" borderId="22" xfId="0" applyNumberFormat="1" applyFont="1" applyBorder="1" applyAlignment="1" applyProtection="1"/>
    <xf numFmtId="0" fontId="17" fillId="0" borderId="1" xfId="0" applyNumberFormat="1" applyFont="1" applyBorder="1" applyAlignment="1" applyProtection="1">
      <alignment horizontal="center"/>
    </xf>
    <xf numFmtId="0" fontId="0" fillId="0" borderId="2" xfId="0" applyBorder="1" applyProtection="1"/>
    <xf numFmtId="3" fontId="3" fillId="0" borderId="2" xfId="4" applyNumberFormat="1" applyFont="1" applyBorder="1" applyProtection="1"/>
    <xf numFmtId="3" fontId="0" fillId="0" borderId="42" xfId="4" applyNumberFormat="1" applyFont="1" applyBorder="1" applyProtection="1"/>
    <xf numFmtId="3" fontId="0" fillId="0" borderId="2" xfId="2" applyNumberFormat="1" applyFont="1" applyBorder="1" applyProtection="1"/>
    <xf numFmtId="0" fontId="33" fillId="0" borderId="64" xfId="0" applyFont="1" applyBorder="1" applyAlignment="1">
      <alignment wrapText="1"/>
    </xf>
    <xf numFmtId="3" fontId="12" fillId="0" borderId="2" xfId="0" applyNumberFormat="1" applyFont="1" applyBorder="1" applyAlignment="1" applyProtection="1">
      <alignment vertical="top"/>
    </xf>
    <xf numFmtId="3" fontId="2" fillId="0" borderId="2" xfId="0" applyNumberFormat="1" applyFont="1" applyFill="1" applyBorder="1" applyProtection="1"/>
    <xf numFmtId="3" fontId="2" fillId="0" borderId="1" xfId="0" applyNumberFormat="1" applyFont="1" applyFill="1" applyBorder="1" applyProtection="1"/>
    <xf numFmtId="0" fontId="17" fillId="0" borderId="35" xfId="0" applyNumberFormat="1" applyFont="1" applyBorder="1" applyAlignment="1" applyProtection="1">
      <alignment horizontal="center"/>
    </xf>
    <xf numFmtId="17" fontId="11" fillId="0" borderId="2" xfId="0" applyNumberFormat="1" applyFont="1" applyBorder="1" applyAlignment="1" applyProtection="1"/>
    <xf numFmtId="3" fontId="3" fillId="0" borderId="1" xfId="4" applyNumberFormat="1" applyFont="1" applyBorder="1" applyProtection="1"/>
    <xf numFmtId="0" fontId="0" fillId="0" borderId="22" xfId="0" applyBorder="1" applyProtection="1"/>
    <xf numFmtId="0" fontId="1" fillId="0" borderId="1" xfId="0" applyFont="1" applyBorder="1" applyAlignment="1" applyProtection="1">
      <alignment vertical="top" wrapText="1"/>
    </xf>
    <xf numFmtId="3" fontId="0" fillId="0" borderId="22" xfId="0" applyNumberFormat="1" applyFont="1" applyBorder="1" applyAlignment="1" applyProtection="1">
      <alignment horizontal="center" wrapText="1"/>
    </xf>
    <xf numFmtId="3" fontId="0" fillId="0" borderId="1" xfId="0" applyNumberFormat="1" applyBorder="1" applyAlignment="1" applyProtection="1">
      <alignment horizontal="right"/>
    </xf>
    <xf numFmtId="3" fontId="0" fillId="0" borderId="1" xfId="0" applyNumberFormat="1" applyBorder="1" applyProtection="1"/>
    <xf numFmtId="3" fontId="12" fillId="0" borderId="1" xfId="0" applyNumberFormat="1" applyFont="1" applyBorder="1" applyAlignment="1" applyProtection="1">
      <alignment vertical="top"/>
    </xf>
    <xf numFmtId="0" fontId="0" fillId="0" borderId="21" xfId="0" applyBorder="1" applyProtection="1">
      <protection locked="0"/>
    </xf>
    <xf numFmtId="3" fontId="2" fillId="0" borderId="1" xfId="0" applyNumberFormat="1" applyFont="1" applyBorder="1" applyProtection="1"/>
    <xf numFmtId="165" fontId="12" fillId="0" borderId="18" xfId="0" applyNumberFormat="1" applyFont="1" applyBorder="1"/>
    <xf numFmtId="165" fontId="0" fillId="0" borderId="20" xfId="0" applyNumberFormat="1" applyBorder="1"/>
    <xf numFmtId="0" fontId="1" fillId="0" borderId="14" xfId="0" applyFont="1" applyBorder="1" applyAlignment="1" applyProtection="1">
      <alignment vertical="top" wrapText="1"/>
    </xf>
    <xf numFmtId="0" fontId="12" fillId="0" borderId="1" xfId="0" applyFont="1" applyBorder="1" applyAlignment="1" applyProtection="1"/>
    <xf numFmtId="0" fontId="12" fillId="0" borderId="1" xfId="0" applyFont="1" applyBorder="1" applyAlignment="1" applyProtection="1">
      <alignment horizontal="left"/>
    </xf>
    <xf numFmtId="0" fontId="0" fillId="0" borderId="1" xfId="0" applyBorder="1" applyAlignment="1" applyProtection="1">
      <alignment horizontal="center" wrapText="1"/>
    </xf>
    <xf numFmtId="0" fontId="0" fillId="0" borderId="1" xfId="0" applyFont="1" applyBorder="1" applyAlignment="1" applyProtection="1">
      <alignment horizontal="center" wrapText="1"/>
    </xf>
    <xf numFmtId="0" fontId="11" fillId="0" borderId="69" xfId="0" applyFont="1" applyBorder="1" applyAlignment="1">
      <alignment horizontal="left"/>
    </xf>
    <xf numFmtId="0" fontId="11" fillId="0" borderId="19" xfId="0" applyFont="1" applyBorder="1" applyAlignment="1">
      <alignment horizontal="left"/>
    </xf>
    <xf numFmtId="38" fontId="7" fillId="0" borderId="14" xfId="1" applyNumberFormat="1" applyFont="1" applyBorder="1" applyProtection="1"/>
    <xf numFmtId="38" fontId="0" fillId="0" borderId="15" xfId="1" applyNumberFormat="1" applyFont="1" applyBorder="1" applyProtection="1"/>
    <xf numFmtId="0" fontId="2" fillId="0" borderId="0" xfId="0" applyFont="1" applyFill="1" applyBorder="1"/>
    <xf numFmtId="15" fontId="0" fillId="0" borderId="0" xfId="0" applyNumberFormat="1"/>
    <xf numFmtId="0" fontId="2" fillId="0" borderId="0" xfId="0" applyFont="1"/>
    <xf numFmtId="0" fontId="34" fillId="0" borderId="0" xfId="0" applyNumberFormat="1" applyFont="1"/>
    <xf numFmtId="171" fontId="0" fillId="0" borderId="55" xfId="0" applyNumberFormat="1" applyBorder="1"/>
    <xf numFmtId="0" fontId="27" fillId="0" borderId="57" xfId="0" applyFont="1" applyFill="1" applyBorder="1" applyAlignment="1">
      <alignment horizontal="right"/>
    </xf>
    <xf numFmtId="49" fontId="0" fillId="0" borderId="1" xfId="0" applyNumberFormat="1" applyBorder="1"/>
    <xf numFmtId="0" fontId="0" fillId="0" borderId="1" xfId="0" applyFill="1" applyBorder="1"/>
    <xf numFmtId="0" fontId="27" fillId="0" borderId="70" xfId="0" applyFont="1" applyBorder="1" applyAlignment="1">
      <alignment horizontal="right"/>
    </xf>
    <xf numFmtId="171" fontId="0" fillId="0" borderId="3" xfId="0" applyNumberFormat="1" applyBorder="1"/>
    <xf numFmtId="0" fontId="0" fillId="0" borderId="3" xfId="0" applyNumberFormat="1" applyBorder="1"/>
    <xf numFmtId="171" fontId="0" fillId="0" borderId="71" xfId="0" applyNumberFormat="1" applyBorder="1"/>
    <xf numFmtId="0" fontId="27" fillId="0" borderId="72" xfId="0" applyFont="1" applyFill="1" applyBorder="1" applyAlignment="1">
      <alignment horizontal="right"/>
    </xf>
    <xf numFmtId="0" fontId="0" fillId="0" borderId="6" xfId="0" applyFill="1" applyBorder="1"/>
    <xf numFmtId="0" fontId="0" fillId="0" borderId="73" xfId="0" applyBorder="1"/>
    <xf numFmtId="38" fontId="0" fillId="0" borderId="31" xfId="0" applyNumberFormat="1" applyBorder="1"/>
    <xf numFmtId="38" fontId="0" fillId="0" borderId="60" xfId="0" applyNumberFormat="1" applyBorder="1"/>
    <xf numFmtId="43" fontId="0" fillId="0" borderId="74" xfId="1" applyFont="1" applyBorder="1" applyAlignment="1">
      <alignment horizontal="left"/>
    </xf>
    <xf numFmtId="43" fontId="0" fillId="0" borderId="75" xfId="1" applyFont="1" applyBorder="1" applyAlignment="1">
      <alignment horizontal="left"/>
    </xf>
    <xf numFmtId="0" fontId="0" fillId="0" borderId="77" xfId="0" applyBorder="1" applyAlignment="1" applyProtection="1">
      <alignment horizontal="left"/>
      <protection locked="0"/>
    </xf>
    <xf numFmtId="0" fontId="0" fillId="0" borderId="78" xfId="0" applyBorder="1" applyAlignment="1" applyProtection="1">
      <alignment horizontal="left"/>
      <protection locked="0"/>
    </xf>
    <xf numFmtId="165" fontId="0" fillId="0" borderId="79" xfId="1" applyNumberFormat="1" applyFont="1" applyBorder="1" applyAlignment="1"/>
    <xf numFmtId="43" fontId="0" fillId="0" borderId="80" xfId="1" applyFont="1" applyBorder="1" applyAlignment="1">
      <alignment horizontal="left"/>
    </xf>
    <xf numFmtId="43" fontId="0" fillId="0" borderId="81" xfId="1" applyFont="1" applyBorder="1" applyAlignment="1">
      <alignment horizontal="left"/>
    </xf>
    <xf numFmtId="0" fontId="0" fillId="0" borderId="82" xfId="0" applyBorder="1" applyAlignment="1" applyProtection="1">
      <alignment horizontal="left"/>
      <protection locked="0"/>
    </xf>
    <xf numFmtId="0" fontId="11" fillId="0" borderId="1" xfId="0" applyFont="1" applyBorder="1"/>
    <xf numFmtId="0" fontId="13" fillId="0" borderId="1" xfId="0" applyFont="1" applyBorder="1"/>
    <xf numFmtId="0" fontId="13" fillId="0" borderId="1" xfId="0" applyFont="1" applyBorder="1" applyAlignment="1">
      <alignment horizontal="right"/>
    </xf>
    <xf numFmtId="0" fontId="13" fillId="0" borderId="1" xfId="0" applyFont="1" applyBorder="1" applyAlignment="1">
      <alignment horizontal="left"/>
    </xf>
    <xf numFmtId="0" fontId="3" fillId="0" borderId="1" xfId="0" applyFont="1" applyBorder="1" applyAlignment="1" applyProtection="1">
      <alignment vertical="top" wrapText="1"/>
      <protection locked="0"/>
    </xf>
    <xf numFmtId="0" fontId="12" fillId="0" borderId="1" xfId="0" applyFont="1" applyBorder="1" applyAlignment="1">
      <alignment horizontal="right" vertical="top"/>
    </xf>
    <xf numFmtId="0" fontId="3" fillId="0" borderId="1" xfId="0" applyFont="1" applyBorder="1" applyAlignment="1" applyProtection="1">
      <alignment vertical="top"/>
      <protection locked="0"/>
    </xf>
    <xf numFmtId="0" fontId="17" fillId="0" borderId="1" xfId="0" applyNumberFormat="1" applyFont="1" applyBorder="1" applyAlignment="1">
      <alignment horizontal="center"/>
    </xf>
    <xf numFmtId="0" fontId="0" fillId="0" borderId="1" xfId="0" applyBorder="1" applyAlignment="1" applyProtection="1">
      <alignment horizontal="left"/>
      <protection locked="0"/>
    </xf>
    <xf numFmtId="0" fontId="9" fillId="0" borderId="1" xfId="0" applyFont="1" applyBorder="1" applyAlignment="1">
      <alignment horizontal="left"/>
    </xf>
    <xf numFmtId="0" fontId="1" fillId="0" borderId="1" xfId="0" applyFont="1" applyBorder="1" applyAlignment="1" applyProtection="1">
      <alignment vertical="top" wrapText="1"/>
      <protection locked="0"/>
    </xf>
    <xf numFmtId="0" fontId="17" fillId="0" borderId="1" xfId="0" applyFont="1" applyBorder="1" applyAlignment="1">
      <alignment horizontal="left"/>
    </xf>
    <xf numFmtId="0" fontId="28" fillId="0" borderId="1" xfId="0" applyFont="1" applyBorder="1" applyAlignment="1">
      <alignment horizontal="left"/>
    </xf>
    <xf numFmtId="0" fontId="2" fillId="0" borderId="1" xfId="0" applyFont="1" applyBorder="1" applyAlignment="1">
      <alignment horizontal="left" vertical="top"/>
    </xf>
    <xf numFmtId="0" fontId="12" fillId="0" borderId="1" xfId="0" applyFont="1" applyBorder="1" applyAlignment="1">
      <alignment horizontal="right" vertical="center"/>
    </xf>
    <xf numFmtId="0" fontId="12" fillId="0" borderId="1" xfId="0" applyFont="1" applyBorder="1" applyAlignment="1">
      <alignment horizontal="left" vertical="top"/>
    </xf>
    <xf numFmtId="0" fontId="1" fillId="0" borderId="1" xfId="0" applyFont="1" applyBorder="1" applyAlignment="1" applyProtection="1">
      <alignment vertical="top"/>
      <protection locked="0"/>
    </xf>
    <xf numFmtId="0" fontId="10" fillId="0" borderId="1" xfId="0" applyFont="1" applyBorder="1" applyAlignment="1">
      <alignment vertical="top" wrapText="1"/>
    </xf>
    <xf numFmtId="0" fontId="12" fillId="0" borderId="20" xfId="0" applyFont="1" applyBorder="1"/>
    <xf numFmtId="0" fontId="0" fillId="0" borderId="10" xfId="0" applyBorder="1" applyProtection="1">
      <protection locked="0"/>
    </xf>
    <xf numFmtId="0" fontId="0" fillId="0" borderId="6" xfId="0" applyBorder="1" applyProtection="1">
      <protection locked="0"/>
    </xf>
    <xf numFmtId="0" fontId="8" fillId="0" borderId="15" xfId="0" applyFont="1" applyBorder="1"/>
    <xf numFmtId="166" fontId="0" fillId="0" borderId="15" xfId="4" applyNumberFormat="1" applyFont="1" applyBorder="1"/>
    <xf numFmtId="166" fontId="0" fillId="0" borderId="12" xfId="4" applyNumberFormat="1" applyFont="1" applyBorder="1"/>
    <xf numFmtId="0" fontId="0" fillId="0" borderId="83" xfId="0" applyBorder="1" applyAlignment="1">
      <alignment vertical="center"/>
    </xf>
    <xf numFmtId="166" fontId="2" fillId="0" borderId="7" xfId="4" applyNumberFormat="1" applyFont="1" applyFill="1" applyBorder="1"/>
    <xf numFmtId="166" fontId="2" fillId="0" borderId="27" xfId="4" applyNumberFormat="1" applyFont="1" applyFill="1" applyBorder="1"/>
    <xf numFmtId="170" fontId="0" fillId="0" borderId="13" xfId="0" applyNumberFormat="1" applyBorder="1"/>
    <xf numFmtId="166" fontId="12" fillId="0" borderId="31" xfId="4" applyNumberFormat="1" applyFont="1" applyBorder="1"/>
    <xf numFmtId="167" fontId="12" fillId="0" borderId="1" xfId="0" applyNumberFormat="1" applyFont="1" applyBorder="1" applyAlignment="1">
      <alignment horizontal="right" vertical="top"/>
    </xf>
    <xf numFmtId="3" fontId="0" fillId="0" borderId="85" xfId="2" applyNumberFormat="1" applyFont="1" applyBorder="1" applyProtection="1">
      <protection locked="0"/>
    </xf>
    <xf numFmtId="0" fontId="33" fillId="0" borderId="86" xfId="0" applyFont="1" applyBorder="1"/>
    <xf numFmtId="166" fontId="12" fillId="0" borderId="60" xfId="4" applyNumberFormat="1" applyFont="1" applyBorder="1"/>
    <xf numFmtId="1" fontId="12" fillId="0" borderId="1" xfId="0" applyNumberFormat="1" applyFont="1" applyBorder="1" applyAlignment="1" applyProtection="1">
      <alignment horizontal="center"/>
    </xf>
    <xf numFmtId="0" fontId="0" fillId="0" borderId="87" xfId="0" applyBorder="1" applyAlignment="1" applyProtection="1">
      <alignment horizontal="left"/>
      <protection locked="0"/>
    </xf>
    <xf numFmtId="0" fontId="12" fillId="0" borderId="31" xfId="0" applyFont="1" applyBorder="1" applyAlignment="1">
      <alignment horizontal="right" vertical="top"/>
    </xf>
    <xf numFmtId="0" fontId="12" fillId="0" borderId="60" xfId="0" applyFont="1" applyFill="1" applyBorder="1" applyAlignment="1" applyProtection="1">
      <alignment horizontal="right" vertical="center"/>
      <protection locked="0"/>
    </xf>
    <xf numFmtId="0" fontId="0" fillId="0" borderId="81" xfId="0" applyBorder="1"/>
    <xf numFmtId="0" fontId="4" fillId="0" borderId="22" xfId="3" applyBorder="1" applyAlignment="1" applyProtection="1"/>
    <xf numFmtId="0" fontId="3" fillId="0" borderId="31" xfId="0" applyFont="1" applyBorder="1"/>
    <xf numFmtId="0" fontId="3" fillId="0" borderId="12" xfId="0" applyFont="1" applyBorder="1"/>
    <xf numFmtId="0" fontId="3" fillId="0" borderId="13" xfId="0" applyFont="1" applyBorder="1"/>
    <xf numFmtId="0" fontId="3" fillId="0" borderId="8" xfId="0" applyFont="1" applyBorder="1"/>
    <xf numFmtId="0" fontId="3" fillId="0" borderId="9" xfId="0" applyFont="1" applyBorder="1"/>
    <xf numFmtId="0" fontId="6" fillId="0" borderId="1" xfId="0" applyFont="1" applyBorder="1" applyAlignment="1">
      <alignment wrapText="1"/>
    </xf>
    <xf numFmtId="0" fontId="6" fillId="0" borderId="1" xfId="0" applyFont="1" applyBorder="1" applyAlignment="1">
      <alignment vertical="top" wrapText="1"/>
    </xf>
    <xf numFmtId="0" fontId="14" fillId="0" borderId="1" xfId="0" applyFont="1" applyFill="1" applyBorder="1"/>
    <xf numFmtId="0" fontId="10" fillId="0" borderId="1" xfId="0" applyFont="1" applyFill="1" applyBorder="1" applyAlignment="1">
      <alignment wrapText="1"/>
    </xf>
    <xf numFmtId="0" fontId="6" fillId="0" borderId="1" xfId="0" applyFont="1" applyFill="1" applyBorder="1" applyAlignment="1">
      <alignment wrapText="1"/>
    </xf>
    <xf numFmtId="0" fontId="6" fillId="0" borderId="0" xfId="0" applyFont="1" applyAlignment="1">
      <alignment vertical="top"/>
    </xf>
    <xf numFmtId="0" fontId="6" fillId="0" borderId="0" xfId="0" applyFont="1" applyAlignment="1"/>
    <xf numFmtId="0" fontId="3" fillId="0" borderId="2" xfId="0" applyFont="1" applyBorder="1"/>
    <xf numFmtId="0" fontId="0" fillId="0" borderId="12" xfId="0" applyFill="1" applyBorder="1"/>
    <xf numFmtId="0" fontId="0" fillId="0" borderId="22" xfId="0" applyFill="1" applyBorder="1"/>
    <xf numFmtId="0" fontId="0" fillId="0" borderId="0" xfId="0" applyFill="1"/>
    <xf numFmtId="0" fontId="3" fillId="0" borderId="9" xfId="0" applyFont="1" applyFill="1" applyBorder="1"/>
    <xf numFmtId="0" fontId="0" fillId="0" borderId="9" xfId="0" applyFill="1" applyBorder="1"/>
    <xf numFmtId="0" fontId="0" fillId="0" borderId="30" xfId="0" applyFill="1" applyBorder="1"/>
    <xf numFmtId="0" fontId="3" fillId="0" borderId="12" xfId="0" applyFont="1" applyFill="1" applyBorder="1"/>
    <xf numFmtId="0" fontId="13" fillId="0" borderId="1" xfId="0" applyFont="1" applyFill="1" applyBorder="1" applyAlignment="1">
      <alignment horizontal="right"/>
    </xf>
    <xf numFmtId="3" fontId="2" fillId="0" borderId="14" xfId="0" applyNumberFormat="1" applyFont="1" applyFill="1" applyBorder="1"/>
    <xf numFmtId="3" fontId="2" fillId="0" borderId="23" xfId="0" applyNumberFormat="1" applyFont="1" applyFill="1" applyBorder="1"/>
    <xf numFmtId="3" fontId="2" fillId="0" borderId="23" xfId="0" applyNumberFormat="1" applyFont="1" applyFill="1" applyBorder="1" applyProtection="1"/>
    <xf numFmtId="0" fontId="0" fillId="3" borderId="0" xfId="0" applyFill="1" applyBorder="1"/>
    <xf numFmtId="0" fontId="0" fillId="3" borderId="128" xfId="0" applyFill="1" applyBorder="1"/>
    <xf numFmtId="166" fontId="0" fillId="0" borderId="33" xfId="4" applyNumberFormat="1" applyFont="1" applyBorder="1"/>
    <xf numFmtId="166" fontId="12" fillId="0" borderId="18" xfId="4" applyNumberFormat="1" applyFont="1" applyBorder="1" applyAlignment="1">
      <alignment vertical="top"/>
    </xf>
    <xf numFmtId="0" fontId="0" fillId="0" borderId="102" xfId="0" applyBorder="1" applyAlignment="1" applyProtection="1">
      <protection locked="0"/>
    </xf>
    <xf numFmtId="0" fontId="0" fillId="0" borderId="31" xfId="0" applyBorder="1" applyAlignment="1" applyProtection="1">
      <protection locked="0"/>
    </xf>
    <xf numFmtId="0" fontId="13" fillId="3" borderId="0" xfId="0" applyFont="1" applyFill="1" applyBorder="1" applyAlignment="1">
      <alignment horizontal="right" wrapText="1"/>
    </xf>
    <xf numFmtId="0" fontId="13" fillId="3" borderId="127" xfId="0" applyFont="1" applyFill="1" applyBorder="1" applyAlignment="1">
      <alignment horizontal="right" wrapText="1"/>
    </xf>
    <xf numFmtId="0" fontId="1" fillId="0" borderId="22" xfId="0" applyFont="1" applyFill="1" applyBorder="1"/>
    <xf numFmtId="43" fontId="0" fillId="0" borderId="30" xfId="1" applyFont="1" applyFill="1" applyBorder="1"/>
    <xf numFmtId="0" fontId="1" fillId="0" borderId="1" xfId="0" applyFont="1" applyFill="1" applyBorder="1"/>
    <xf numFmtId="43" fontId="0" fillId="3" borderId="12" xfId="1" applyFont="1" applyFill="1" applyBorder="1"/>
    <xf numFmtId="43" fontId="0" fillId="3" borderId="8" xfId="1" applyFont="1" applyFill="1" applyBorder="1"/>
    <xf numFmtId="43" fontId="0" fillId="3" borderId="9" xfId="1" applyFont="1" applyFill="1" applyBorder="1"/>
    <xf numFmtId="0" fontId="0" fillId="0" borderId="3" xfId="0" applyFont="1" applyBorder="1" applyAlignment="1">
      <alignment horizontal="center"/>
    </xf>
    <xf numFmtId="0" fontId="0" fillId="0" borderId="36" xfId="0" applyBorder="1"/>
    <xf numFmtId="0" fontId="5" fillId="2" borderId="0" xfId="0" applyFont="1" applyFill="1" applyBorder="1" applyAlignment="1">
      <alignment horizontal="right"/>
    </xf>
    <xf numFmtId="0" fontId="5" fillId="0" borderId="1" xfId="0" applyFont="1" applyBorder="1" applyAlignment="1">
      <alignment horizontal="right" vertical="center"/>
    </xf>
    <xf numFmtId="0" fontId="0" fillId="0" borderId="14" xfId="0" applyBorder="1" applyProtection="1"/>
    <xf numFmtId="0" fontId="0" fillId="2" borderId="2" xfId="0" applyFill="1" applyBorder="1"/>
    <xf numFmtId="173" fontId="1" fillId="2" borderId="89" xfId="0" applyNumberFormat="1" applyFont="1" applyFill="1" applyBorder="1" applyAlignment="1" applyProtection="1">
      <protection locked="0"/>
    </xf>
    <xf numFmtId="0" fontId="5" fillId="2" borderId="6" xfId="0" applyFont="1" applyFill="1" applyBorder="1" applyAlignment="1">
      <alignment horizontal="right"/>
    </xf>
    <xf numFmtId="173" fontId="7" fillId="2" borderId="6" xfId="0" applyNumberFormat="1" applyFont="1" applyFill="1" applyBorder="1" applyAlignment="1" applyProtection="1">
      <alignment horizontal="right"/>
      <protection locked="0"/>
    </xf>
    <xf numFmtId="0" fontId="4" fillId="2" borderId="34" xfId="3" applyFill="1" applyBorder="1" applyAlignment="1" applyProtection="1"/>
    <xf numFmtId="0" fontId="4" fillId="2" borderId="0" xfId="3" applyFill="1" applyBorder="1" applyAlignment="1" applyProtection="1"/>
    <xf numFmtId="177" fontId="0" fillId="0" borderId="10" xfId="0" applyNumberFormat="1" applyBorder="1"/>
    <xf numFmtId="0" fontId="3" fillId="0" borderId="2" xfId="0" applyFont="1" applyBorder="1" applyAlignment="1" applyProtection="1">
      <alignment vertical="top"/>
    </xf>
    <xf numFmtId="175" fontId="0" fillId="0" borderId="7" xfId="0" applyNumberFormat="1" applyBorder="1"/>
    <xf numFmtId="176" fontId="12" fillId="0" borderId="17" xfId="0" applyNumberFormat="1" applyFont="1" applyBorder="1" applyAlignment="1">
      <alignment horizontal="right" vertical="top"/>
    </xf>
    <xf numFmtId="178" fontId="0" fillId="0" borderId="7" xfId="0" applyNumberFormat="1" applyBorder="1"/>
    <xf numFmtId="0" fontId="1" fillId="0" borderId="2" xfId="0" applyFont="1" applyBorder="1" applyAlignment="1" applyProtection="1">
      <alignment vertical="top" wrapText="1"/>
    </xf>
    <xf numFmtId="3" fontId="0" fillId="0" borderId="14" xfId="0" applyNumberFormat="1" applyFont="1" applyBorder="1" applyAlignment="1">
      <alignment horizontal="left"/>
    </xf>
    <xf numFmtId="3" fontId="0" fillId="0" borderId="14" xfId="0" applyNumberFormat="1" applyFont="1" applyBorder="1" applyAlignment="1">
      <alignment horizontal="center" wrapText="1"/>
    </xf>
    <xf numFmtId="0" fontId="0" fillId="0" borderId="43" xfId="0" applyBorder="1"/>
    <xf numFmtId="0" fontId="3" fillId="0" borderId="3" xfId="0" applyFont="1" applyBorder="1" applyAlignment="1" applyProtection="1">
      <alignment vertical="top" wrapText="1"/>
      <protection locked="0"/>
    </xf>
    <xf numFmtId="0" fontId="0" fillId="0" borderId="14" xfId="0" applyNumberFormat="1" applyBorder="1"/>
    <xf numFmtId="0" fontId="3" fillId="0" borderId="1" xfId="0" applyFont="1" applyBorder="1" applyAlignment="1" applyProtection="1">
      <alignment horizontal="left" vertical="top"/>
      <protection locked="0"/>
    </xf>
    <xf numFmtId="0" fontId="3" fillId="0" borderId="1" xfId="0" applyFont="1" applyBorder="1" applyAlignment="1">
      <alignment horizontal="left" wrapText="1"/>
    </xf>
    <xf numFmtId="0" fontId="1" fillId="0" borderId="2" xfId="0" applyFont="1" applyBorder="1" applyAlignment="1" applyProtection="1">
      <alignment vertical="top"/>
    </xf>
    <xf numFmtId="0" fontId="0" fillId="2" borderId="36" xfId="0" applyFill="1" applyBorder="1"/>
    <xf numFmtId="173" fontId="7" fillId="2" borderId="6" xfId="0" applyNumberFormat="1" applyFont="1" applyFill="1" applyBorder="1" applyAlignment="1" applyProtection="1">
      <alignment horizontal="left"/>
      <protection locked="0"/>
    </xf>
    <xf numFmtId="0" fontId="1" fillId="0" borderId="32" xfId="0" applyFont="1" applyBorder="1" applyProtection="1">
      <protection locked="0"/>
    </xf>
    <xf numFmtId="172" fontId="0" fillId="0" borderId="31" xfId="0" applyNumberFormat="1" applyBorder="1" applyAlignment="1" applyProtection="1">
      <alignment horizontal="left"/>
      <protection locked="0"/>
    </xf>
    <xf numFmtId="0" fontId="1" fillId="0" borderId="6" xfId="0" applyFont="1" applyBorder="1" applyAlignment="1" applyProtection="1">
      <alignment horizontal="left"/>
      <protection locked="0"/>
    </xf>
    <xf numFmtId="179" fontId="0" fillId="0" borderId="88" xfId="4" applyNumberFormat="1" applyFont="1" applyBorder="1" applyProtection="1">
      <protection locked="0"/>
    </xf>
    <xf numFmtId="179" fontId="12" fillId="0" borderId="17" xfId="0" applyNumberFormat="1" applyFont="1" applyBorder="1" applyAlignment="1">
      <alignment horizontal="right" vertical="top"/>
    </xf>
    <xf numFmtId="179" fontId="0" fillId="0" borderId="1" xfId="4" applyNumberFormat="1" applyFont="1" applyBorder="1"/>
    <xf numFmtId="177" fontId="0" fillId="0" borderId="1" xfId="4" applyNumberFormat="1" applyFont="1" applyBorder="1"/>
    <xf numFmtId="179" fontId="12" fillId="0" borderId="1" xfId="0" applyNumberFormat="1" applyFont="1" applyBorder="1" applyAlignment="1">
      <alignment vertical="top"/>
    </xf>
    <xf numFmtId="180" fontId="0" fillId="0" borderId="65" xfId="1" applyNumberFormat="1" applyFont="1" applyBorder="1" applyAlignment="1" applyProtection="1">
      <protection locked="0"/>
    </xf>
    <xf numFmtId="180" fontId="0" fillId="0" borderId="66" xfId="1" applyNumberFormat="1" applyFont="1" applyBorder="1" applyAlignment="1" applyProtection="1">
      <protection locked="0"/>
    </xf>
    <xf numFmtId="180" fontId="0" fillId="0" borderId="67" xfId="1" applyNumberFormat="1" applyFont="1" applyBorder="1" applyAlignment="1" applyProtection="1">
      <protection locked="0"/>
    </xf>
    <xf numFmtId="180" fontId="0" fillId="0" borderId="68" xfId="1" applyNumberFormat="1" applyFont="1" applyBorder="1" applyAlignment="1"/>
    <xf numFmtId="180" fontId="7" fillId="0" borderId="94" xfId="1" applyNumberFormat="1" applyFont="1" applyBorder="1" applyProtection="1">
      <protection locked="0"/>
    </xf>
    <xf numFmtId="180" fontId="7" fillId="0" borderId="39" xfId="1" applyNumberFormat="1" applyFont="1" applyBorder="1" applyProtection="1">
      <protection locked="0"/>
    </xf>
    <xf numFmtId="180" fontId="7" fillId="0" borderId="19" xfId="1" applyNumberFormat="1" applyFont="1" applyBorder="1" applyProtection="1"/>
    <xf numFmtId="180" fontId="7" fillId="0" borderId="75" xfId="1" applyNumberFormat="1" applyFont="1" applyBorder="1" applyProtection="1"/>
    <xf numFmtId="172" fontId="0" fillId="0" borderId="65" xfId="1" applyNumberFormat="1" applyFont="1" applyBorder="1" applyAlignment="1" applyProtection="1">
      <protection locked="0"/>
    </xf>
    <xf numFmtId="172" fontId="0" fillId="0" borderId="76" xfId="1" applyNumberFormat="1" applyFont="1" applyBorder="1" applyAlignment="1" applyProtection="1">
      <protection locked="0"/>
    </xf>
    <xf numFmtId="172" fontId="7" fillId="0" borderId="94" xfId="1" applyNumberFormat="1" applyFont="1" applyBorder="1" applyProtection="1">
      <protection locked="0"/>
    </xf>
    <xf numFmtId="172" fontId="7" fillId="0" borderId="75" xfId="1" applyNumberFormat="1" applyFont="1" applyBorder="1" applyProtection="1"/>
    <xf numFmtId="172" fontId="7" fillId="0" borderId="39" xfId="1" applyNumberFormat="1" applyFont="1" applyBorder="1" applyProtection="1">
      <protection locked="0"/>
    </xf>
    <xf numFmtId="172" fontId="7" fillId="0" borderId="19" xfId="1" applyNumberFormat="1" applyFont="1" applyBorder="1" applyProtection="1"/>
    <xf numFmtId="172" fontId="0" fillId="0" borderId="68" xfId="1" applyNumberFormat="1" applyFont="1" applyBorder="1" applyAlignment="1"/>
    <xf numFmtId="172" fontId="0" fillId="0" borderId="31" xfId="0" applyNumberFormat="1" applyBorder="1" applyAlignment="1" applyProtection="1">
      <alignment horizontal="left" vertical="center"/>
      <protection locked="0"/>
    </xf>
    <xf numFmtId="181" fontId="7" fillId="0" borderId="63" xfId="1" applyNumberFormat="1" applyFont="1" applyBorder="1" applyProtection="1">
      <protection locked="0"/>
    </xf>
    <xf numFmtId="181" fontId="7" fillId="0" borderId="31" xfId="1" applyNumberFormat="1" applyFont="1" applyBorder="1" applyProtection="1">
      <protection locked="0"/>
    </xf>
    <xf numFmtId="181" fontId="7" fillId="0" borderId="62" xfId="1" applyNumberFormat="1" applyFont="1" applyBorder="1" applyProtection="1">
      <protection locked="0"/>
    </xf>
    <xf numFmtId="181" fontId="7" fillId="0" borderId="11" xfId="1" applyNumberFormat="1" applyFont="1" applyBorder="1" applyProtection="1">
      <protection locked="0"/>
    </xf>
    <xf numFmtId="181" fontId="0" fillId="0" borderId="66" xfId="1" applyNumberFormat="1" applyFont="1" applyBorder="1" applyAlignment="1" applyProtection="1">
      <protection locked="0"/>
    </xf>
    <xf numFmtId="181" fontId="0" fillId="0" borderId="67" xfId="1" applyNumberFormat="1" applyFont="1" applyBorder="1" applyAlignment="1" applyProtection="1">
      <protection locked="0"/>
    </xf>
    <xf numFmtId="177" fontId="12" fillId="0" borderId="6" xfId="2" applyNumberFormat="1" applyFont="1" applyBorder="1" applyAlignment="1">
      <alignment vertical="top"/>
    </xf>
    <xf numFmtId="2" fontId="13" fillId="0" borderId="6" xfId="0" applyNumberFormat="1" applyFont="1" applyBorder="1" applyAlignment="1">
      <alignment horizontal="right"/>
    </xf>
    <xf numFmtId="0" fontId="0" fillId="0" borderId="148" xfId="0" applyBorder="1" applyProtection="1">
      <protection locked="0"/>
    </xf>
    <xf numFmtId="182" fontId="13" fillId="0" borderId="24" xfId="0" applyNumberFormat="1" applyFont="1" applyBorder="1" applyAlignment="1" applyProtection="1">
      <protection locked="0"/>
    </xf>
    <xf numFmtId="2" fontId="13" fillId="0" borderId="52" xfId="0" applyNumberFormat="1" applyFont="1" applyBorder="1" applyAlignment="1">
      <alignment horizontal="right"/>
    </xf>
    <xf numFmtId="0" fontId="13" fillId="0" borderId="149" xfId="0" applyFont="1" applyBorder="1"/>
    <xf numFmtId="0" fontId="8" fillId="0" borderId="149" xfId="0" applyFont="1" applyBorder="1"/>
    <xf numFmtId="17" fontId="11" fillId="0" borderId="150" xfId="0" applyNumberFormat="1" applyFont="1" applyBorder="1" applyAlignment="1">
      <alignment horizontal="right"/>
    </xf>
    <xf numFmtId="2" fontId="13" fillId="0" borderId="151" xfId="0" applyNumberFormat="1" applyFont="1" applyBorder="1" applyAlignment="1"/>
    <xf numFmtId="0" fontId="0" fillId="0" borderId="151" xfId="0" applyBorder="1"/>
    <xf numFmtId="0" fontId="0" fillId="0" borderId="151" xfId="0" applyFont="1" applyBorder="1" applyAlignment="1">
      <alignment wrapText="1"/>
    </xf>
    <xf numFmtId="0" fontId="0" fillId="0" borderId="152" xfId="0" applyBorder="1"/>
    <xf numFmtId="17" fontId="11" fillId="3" borderId="153" xfId="0" applyNumberFormat="1" applyFont="1" applyFill="1" applyBorder="1" applyAlignment="1">
      <alignment horizontal="right"/>
    </xf>
    <xf numFmtId="17" fontId="11" fillId="0" borderId="153" xfId="0" applyNumberFormat="1" applyFont="1" applyBorder="1" applyAlignment="1">
      <alignment horizontal="right"/>
    </xf>
    <xf numFmtId="0" fontId="1" fillId="0" borderId="43" xfId="0" applyFont="1" applyBorder="1" applyAlignment="1" applyProtection="1">
      <alignment vertical="top"/>
    </xf>
    <xf numFmtId="0" fontId="1" fillId="0" borderId="3" xfId="0" applyFont="1" applyBorder="1" applyAlignment="1" applyProtection="1">
      <alignment vertical="top"/>
      <protection locked="0"/>
    </xf>
    <xf numFmtId="0" fontId="0" fillId="0" borderId="154" xfId="0" applyBorder="1"/>
    <xf numFmtId="0" fontId="0" fillId="0" borderId="155" xfId="0" applyFont="1" applyBorder="1" applyAlignment="1">
      <alignment horizontal="left" vertical="top"/>
    </xf>
    <xf numFmtId="0" fontId="0" fillId="0" borderId="155" xfId="0" applyBorder="1"/>
    <xf numFmtId="0" fontId="0" fillId="0" borderId="155" xfId="0" applyFont="1" applyBorder="1" applyAlignment="1">
      <alignment horizontal="left"/>
    </xf>
    <xf numFmtId="0" fontId="0" fillId="0" borderId="155" xfId="0" applyFont="1" applyBorder="1" applyAlignment="1">
      <alignment horizontal="center" wrapText="1"/>
    </xf>
    <xf numFmtId="0" fontId="0" fillId="0" borderId="156" xfId="0" applyFont="1" applyBorder="1" applyAlignment="1" applyProtection="1">
      <alignment horizontal="center" wrapText="1"/>
    </xf>
    <xf numFmtId="0" fontId="0" fillId="0" borderId="155" xfId="0" applyFont="1" applyBorder="1" applyAlignment="1">
      <alignment wrapText="1"/>
    </xf>
    <xf numFmtId="0" fontId="0" fillId="0" borderId="157" xfId="0" applyBorder="1"/>
    <xf numFmtId="2" fontId="13" fillId="0" borderId="152" xfId="0" applyNumberFormat="1" applyFont="1" applyBorder="1" applyAlignment="1"/>
    <xf numFmtId="17" fontId="11" fillId="0" borderId="17" xfId="0" applyNumberFormat="1" applyFont="1" applyBorder="1" applyAlignment="1">
      <alignment horizontal="right"/>
    </xf>
    <xf numFmtId="180" fontId="0" fillId="0" borderId="39" xfId="0" applyNumberFormat="1" applyBorder="1" applyProtection="1">
      <protection locked="0"/>
    </xf>
    <xf numFmtId="180" fontId="0" fillId="0" borderId="31" xfId="0" applyNumberFormat="1" applyBorder="1" applyProtection="1">
      <protection locked="0"/>
    </xf>
    <xf numFmtId="180" fontId="12" fillId="0" borderId="14" xfId="0" applyNumberFormat="1" applyFont="1" applyBorder="1" applyAlignment="1">
      <alignment vertical="top"/>
    </xf>
    <xf numFmtId="180" fontId="0" fillId="0" borderId="61" xfId="0" applyNumberFormat="1" applyBorder="1" applyProtection="1">
      <protection locked="0"/>
    </xf>
    <xf numFmtId="181" fontId="0" fillId="0" borderId="31" xfId="0" applyNumberFormat="1" applyBorder="1" applyProtection="1">
      <protection locked="0"/>
    </xf>
    <xf numFmtId="181" fontId="0" fillId="0" borderId="60" xfId="0" applyNumberFormat="1" applyBorder="1" applyProtection="1">
      <protection locked="0"/>
    </xf>
    <xf numFmtId="183" fontId="0" fillId="0" borderId="8" xfId="2" applyNumberFormat="1" applyFont="1" applyBorder="1" applyProtection="1">
      <protection locked="0"/>
    </xf>
    <xf numFmtId="184" fontId="0" fillId="0" borderId="9" xfId="2" applyNumberFormat="1" applyFont="1" applyBorder="1" applyProtection="1">
      <protection locked="0"/>
    </xf>
    <xf numFmtId="184" fontId="0" fillId="0" borderId="0" xfId="0" applyNumberFormat="1"/>
    <xf numFmtId="184" fontId="0" fillId="0" borderId="30" xfId="2" applyNumberFormat="1" applyFont="1" applyBorder="1" applyProtection="1">
      <protection locked="0"/>
    </xf>
    <xf numFmtId="183" fontId="2" fillId="0" borderId="17" xfId="2" applyNumberFormat="1" applyFont="1" applyFill="1" applyBorder="1"/>
    <xf numFmtId="183" fontId="0" fillId="0" borderId="9" xfId="0" applyNumberFormat="1" applyBorder="1" applyProtection="1">
      <protection locked="0"/>
    </xf>
    <xf numFmtId="184" fontId="0" fillId="0" borderId="9" xfId="0" applyNumberFormat="1" applyBorder="1" applyProtection="1">
      <protection locked="0"/>
    </xf>
    <xf numFmtId="184" fontId="0" fillId="0" borderId="10" xfId="0" applyNumberFormat="1" applyBorder="1" applyProtection="1">
      <protection locked="0"/>
    </xf>
    <xf numFmtId="183" fontId="12" fillId="0" borderId="6" xfId="0" applyNumberFormat="1" applyFont="1" applyBorder="1" applyAlignment="1">
      <alignment vertical="top"/>
    </xf>
    <xf numFmtId="183" fontId="0" fillId="0" borderId="32" xfId="2" applyNumberFormat="1" applyFont="1" applyBorder="1" applyProtection="1">
      <protection locked="0"/>
    </xf>
    <xf numFmtId="184" fontId="0" fillId="0" borderId="31" xfId="0" applyNumberFormat="1" applyBorder="1" applyProtection="1">
      <protection locked="0"/>
    </xf>
    <xf numFmtId="184" fontId="0" fillId="0" borderId="32" xfId="0" applyNumberFormat="1" applyBorder="1" applyProtection="1">
      <protection locked="0"/>
    </xf>
    <xf numFmtId="184" fontId="0" fillId="0" borderId="11" xfId="0" applyNumberFormat="1" applyBorder="1" applyProtection="1">
      <protection locked="0"/>
    </xf>
    <xf numFmtId="183" fontId="2" fillId="0" borderId="48" xfId="2" applyNumberFormat="1" applyFont="1" applyFill="1" applyBorder="1"/>
    <xf numFmtId="185" fontId="0" fillId="0" borderId="8" xfId="2" applyNumberFormat="1" applyFont="1" applyBorder="1" applyProtection="1">
      <protection locked="0"/>
    </xf>
    <xf numFmtId="184" fontId="0" fillId="0" borderId="13" xfId="2" applyNumberFormat="1" applyFont="1" applyBorder="1" applyProtection="1">
      <protection locked="0"/>
    </xf>
    <xf numFmtId="184" fontId="0" fillId="0" borderId="10" xfId="2" applyNumberFormat="1" applyFont="1" applyBorder="1" applyProtection="1">
      <protection locked="0"/>
    </xf>
    <xf numFmtId="185" fontId="12" fillId="0" borderId="31" xfId="0" applyNumberFormat="1" applyFont="1" applyBorder="1" applyAlignment="1">
      <alignment vertical="top"/>
    </xf>
    <xf numFmtId="185" fontId="12" fillId="0" borderId="63" xfId="0" applyNumberFormat="1" applyFont="1" applyBorder="1" applyAlignment="1">
      <alignment vertical="top"/>
    </xf>
    <xf numFmtId="185" fontId="0" fillId="0" borderId="12" xfId="0" applyNumberFormat="1" applyBorder="1" applyProtection="1">
      <protection locked="0"/>
    </xf>
    <xf numFmtId="185" fontId="12" fillId="0" borderId="11" xfId="0" applyNumberFormat="1" applyFont="1" applyBorder="1" applyAlignment="1">
      <alignment vertical="top"/>
    </xf>
    <xf numFmtId="185" fontId="12" fillId="0" borderId="29" xfId="0" applyNumberFormat="1" applyFont="1" applyBorder="1" applyAlignment="1">
      <alignment vertical="top"/>
    </xf>
    <xf numFmtId="185" fontId="12" fillId="0" borderId="11" xfId="0" applyNumberFormat="1" applyFont="1" applyBorder="1" applyAlignment="1" applyProtection="1">
      <alignment vertical="top"/>
      <protection locked="0"/>
    </xf>
    <xf numFmtId="185" fontId="12" fillId="0" borderId="29" xfId="0" applyNumberFormat="1" applyFont="1" applyBorder="1" applyAlignment="1" applyProtection="1">
      <alignment vertical="top"/>
      <protection locked="0"/>
    </xf>
    <xf numFmtId="185" fontId="2" fillId="0" borderId="17" xfId="0" applyNumberFormat="1" applyFont="1" applyFill="1" applyBorder="1"/>
    <xf numFmtId="185" fontId="0" fillId="0" borderId="8" xfId="2" applyNumberFormat="1" applyFont="1" applyBorder="1"/>
    <xf numFmtId="185" fontId="0" fillId="0" borderId="8" xfId="0" applyNumberFormat="1" applyBorder="1"/>
    <xf numFmtId="185" fontId="0" fillId="0" borderId="25" xfId="2" applyNumberFormat="1" applyFont="1" applyBorder="1"/>
    <xf numFmtId="184" fontId="0" fillId="0" borderId="9" xfId="0" applyNumberFormat="1" applyBorder="1"/>
    <xf numFmtId="184" fontId="0" fillId="0" borderId="26" xfId="0" applyNumberFormat="1" applyBorder="1"/>
    <xf numFmtId="185" fontId="12" fillId="0" borderId="18" xfId="2" applyNumberFormat="1" applyFont="1" applyBorder="1" applyAlignment="1">
      <alignment vertical="top"/>
    </xf>
    <xf numFmtId="185" fontId="12" fillId="0" borderId="18" xfId="0" applyNumberFormat="1" applyFont="1" applyBorder="1" applyAlignment="1">
      <alignment vertical="top"/>
    </xf>
    <xf numFmtId="185" fontId="12" fillId="0" borderId="93" xfId="2" applyNumberFormat="1" applyFont="1" applyBorder="1" applyAlignment="1">
      <alignment vertical="top"/>
    </xf>
    <xf numFmtId="185" fontId="0" fillId="0" borderId="9" xfId="2" applyNumberFormat="1" applyFont="1" applyBorder="1"/>
    <xf numFmtId="185" fontId="0" fillId="0" borderId="9" xfId="0" applyNumberFormat="1" applyBorder="1"/>
    <xf numFmtId="185" fontId="0" fillId="0" borderId="26" xfId="2" applyNumberFormat="1" applyFont="1" applyBorder="1"/>
    <xf numFmtId="184" fontId="0" fillId="0" borderId="6" xfId="0" applyNumberFormat="1" applyBorder="1"/>
    <xf numFmtId="185" fontId="12" fillId="0" borderId="11" xfId="2" applyNumberFormat="1" applyFont="1" applyBorder="1" applyAlignment="1">
      <alignment vertical="top"/>
    </xf>
    <xf numFmtId="185" fontId="0" fillId="0" borderId="46" xfId="2" applyNumberFormat="1" applyFont="1" applyBorder="1"/>
    <xf numFmtId="185" fontId="0" fillId="0" borderId="9" xfId="0" applyNumberFormat="1" applyFill="1" applyBorder="1" applyProtection="1">
      <protection locked="0"/>
    </xf>
    <xf numFmtId="185" fontId="0" fillId="0" borderId="26" xfId="0" applyNumberFormat="1" applyFill="1" applyBorder="1" applyProtection="1">
      <protection locked="0"/>
    </xf>
    <xf numFmtId="185" fontId="37" fillId="0" borderId="18" xfId="2" applyNumberFormat="1" applyFont="1" applyBorder="1" applyAlignment="1">
      <alignment vertical="top"/>
    </xf>
    <xf numFmtId="185" fontId="37" fillId="0" borderId="18" xfId="0" applyNumberFormat="1" applyFont="1" applyBorder="1" applyAlignment="1">
      <alignment vertical="top"/>
    </xf>
    <xf numFmtId="185" fontId="37" fillId="0" borderId="93" xfId="2" applyNumberFormat="1" applyFont="1" applyBorder="1" applyAlignment="1">
      <alignment vertical="top"/>
    </xf>
    <xf numFmtId="183" fontId="0" fillId="0" borderId="8" xfId="4" applyNumberFormat="1" applyFont="1" applyBorder="1" applyProtection="1">
      <protection locked="0"/>
    </xf>
    <xf numFmtId="183" fontId="12" fillId="0" borderId="11" xfId="0" applyNumberFormat="1" applyFont="1" applyBorder="1" applyAlignment="1">
      <alignment vertical="top"/>
    </xf>
    <xf numFmtId="183" fontId="0" fillId="0" borderId="61" xfId="4" applyNumberFormat="1" applyFont="1" applyBorder="1" applyProtection="1">
      <protection locked="0"/>
    </xf>
    <xf numFmtId="183" fontId="12" fillId="0" borderId="18" xfId="0" applyNumberFormat="1" applyFont="1" applyBorder="1" applyAlignment="1">
      <alignment vertical="top"/>
    </xf>
    <xf numFmtId="183" fontId="12" fillId="0" borderId="18" xfId="0" applyNumberFormat="1" applyFont="1" applyBorder="1" applyAlignment="1" applyProtection="1">
      <alignment horizontal="right" vertical="top"/>
    </xf>
    <xf numFmtId="184" fontId="0" fillId="0" borderId="9" xfId="4" applyNumberFormat="1" applyFont="1" applyBorder="1" applyProtection="1">
      <protection locked="0"/>
    </xf>
    <xf numFmtId="184" fontId="0" fillId="0" borderId="10" xfId="4" applyNumberFormat="1" applyFont="1" applyBorder="1" applyProtection="1">
      <protection locked="0"/>
    </xf>
    <xf numFmtId="184" fontId="0" fillId="0" borderId="31" xfId="4" applyNumberFormat="1" applyFont="1" applyBorder="1" applyProtection="1">
      <protection locked="0"/>
    </xf>
    <xf numFmtId="183" fontId="0" fillId="0" borderId="20" xfId="0" applyNumberFormat="1" applyBorder="1" applyProtection="1">
      <protection locked="0"/>
    </xf>
    <xf numFmtId="183" fontId="0" fillId="0" borderId="25" xfId="4" applyNumberFormat="1" applyFont="1" applyBorder="1" applyProtection="1">
      <protection locked="0"/>
    </xf>
    <xf numFmtId="183" fontId="12" fillId="0" borderId="23" xfId="0" applyNumberFormat="1" applyFont="1" applyBorder="1" applyAlignment="1">
      <alignment vertical="top"/>
    </xf>
    <xf numFmtId="183" fontId="12" fillId="0" borderId="18" xfId="4" applyNumberFormat="1" applyFont="1" applyBorder="1"/>
    <xf numFmtId="183" fontId="0" fillId="0" borderId="90" xfId="2" applyNumberFormat="1" applyFont="1" applyBorder="1" applyProtection="1">
      <protection locked="0"/>
    </xf>
    <xf numFmtId="183" fontId="12" fillId="0" borderId="92" xfId="2" applyNumberFormat="1" applyFont="1" applyBorder="1" applyAlignment="1" applyProtection="1">
      <alignment horizontal="right"/>
      <protection locked="0"/>
    </xf>
    <xf numFmtId="186" fontId="0" fillId="0" borderId="25" xfId="4" applyNumberFormat="1" applyFont="1" applyBorder="1" applyProtection="1">
      <protection locked="0"/>
    </xf>
    <xf numFmtId="184" fontId="0" fillId="0" borderId="89" xfId="0" applyNumberFormat="1" applyBorder="1" applyProtection="1">
      <protection locked="0"/>
    </xf>
    <xf numFmtId="184" fontId="0" fillId="0" borderId="63" xfId="4" applyNumberFormat="1" applyFont="1" applyBorder="1" applyProtection="1">
      <protection locked="0"/>
    </xf>
    <xf numFmtId="184" fontId="0" fillId="0" borderId="90" xfId="2" applyNumberFormat="1" applyFont="1" applyBorder="1" applyProtection="1">
      <protection locked="0"/>
    </xf>
    <xf numFmtId="184" fontId="0" fillId="0" borderId="91" xfId="2" applyNumberFormat="1" applyFont="1" applyBorder="1" applyProtection="1">
      <protection locked="0"/>
    </xf>
    <xf numFmtId="184" fontId="0" fillId="0" borderId="26" xfId="4" applyNumberFormat="1" applyFont="1" applyBorder="1" applyProtection="1">
      <protection locked="0"/>
    </xf>
    <xf numFmtId="184" fontId="0" fillId="0" borderId="28" xfId="4" applyNumberFormat="1" applyFont="1" applyBorder="1" applyProtection="1">
      <protection locked="0"/>
    </xf>
    <xf numFmtId="183" fontId="12" fillId="0" borderId="18" xfId="2" applyNumberFormat="1" applyFont="1" applyBorder="1"/>
    <xf numFmtId="183" fontId="12" fillId="0" borderId="17" xfId="0" applyNumberFormat="1" applyFont="1" applyBorder="1" applyAlignment="1">
      <alignment horizontal="right" vertical="top"/>
    </xf>
    <xf numFmtId="183" fontId="12" fillId="0" borderId="18" xfId="0" applyNumberFormat="1" applyFont="1" applyBorder="1" applyAlignment="1" applyProtection="1">
      <alignment vertical="top"/>
    </xf>
    <xf numFmtId="184" fontId="0" fillId="0" borderId="63" xfId="2" applyNumberFormat="1" applyFont="1" applyBorder="1" applyProtection="1">
      <protection locked="0"/>
    </xf>
    <xf numFmtId="184" fontId="0" fillId="0" borderId="89" xfId="2" applyNumberFormat="1" applyFont="1" applyBorder="1" applyProtection="1">
      <protection locked="0"/>
    </xf>
    <xf numFmtId="183" fontId="0" fillId="0" borderId="88" xfId="2" applyNumberFormat="1" applyFont="1" applyBorder="1" applyProtection="1">
      <protection locked="0"/>
    </xf>
    <xf numFmtId="185" fontId="0" fillId="0" borderId="8" xfId="4" applyNumberFormat="1" applyFont="1" applyBorder="1" applyProtection="1">
      <protection locked="0"/>
    </xf>
    <xf numFmtId="185" fontId="0" fillId="0" borderId="61" xfId="4" applyNumberFormat="1" applyFont="1" applyBorder="1" applyProtection="1">
      <protection locked="0"/>
    </xf>
    <xf numFmtId="185" fontId="12" fillId="0" borderId="18" xfId="0" applyNumberFormat="1" applyFont="1" applyBorder="1" applyAlignment="1" applyProtection="1">
      <alignment vertical="top"/>
    </xf>
    <xf numFmtId="184" fontId="0" fillId="0" borderId="20" xfId="0" applyNumberFormat="1" applyBorder="1" applyProtection="1">
      <protection locked="0"/>
    </xf>
    <xf numFmtId="185" fontId="0" fillId="0" borderId="25" xfId="4" applyNumberFormat="1" applyFont="1" applyBorder="1" applyProtection="1">
      <protection locked="0"/>
    </xf>
    <xf numFmtId="185" fontId="12" fillId="0" borderId="23" xfId="0" applyNumberFormat="1" applyFont="1" applyBorder="1" applyAlignment="1">
      <alignment vertical="top"/>
    </xf>
    <xf numFmtId="185" fontId="12" fillId="0" borderId="18" xfId="2" applyNumberFormat="1" applyFont="1" applyBorder="1"/>
    <xf numFmtId="185" fontId="0" fillId="0" borderId="90" xfId="2" applyNumberFormat="1" applyFont="1" applyBorder="1" applyProtection="1">
      <protection locked="0"/>
    </xf>
    <xf numFmtId="185" fontId="12" fillId="0" borderId="92" xfId="2" applyNumberFormat="1" applyFont="1" applyBorder="1" applyAlignment="1" applyProtection="1">
      <alignment horizontal="right"/>
      <protection locked="0"/>
    </xf>
    <xf numFmtId="185" fontId="0" fillId="0" borderId="88" xfId="2" applyNumberFormat="1" applyFont="1" applyBorder="1" applyProtection="1">
      <protection locked="0"/>
    </xf>
    <xf numFmtId="184" fontId="12" fillId="0" borderId="6" xfId="0" applyNumberFormat="1" applyFont="1" applyBorder="1" applyAlignment="1">
      <alignment vertical="top"/>
    </xf>
    <xf numFmtId="185" fontId="0" fillId="0" borderId="33" xfId="0" applyNumberFormat="1" applyBorder="1" applyProtection="1">
      <protection locked="0"/>
    </xf>
    <xf numFmtId="184" fontId="0" fillId="0" borderId="26" xfId="0" applyNumberFormat="1" applyBorder="1" applyProtection="1">
      <protection locked="0"/>
    </xf>
    <xf numFmtId="184" fontId="0" fillId="0" borderId="13" xfId="0" applyNumberFormat="1" applyBorder="1" applyProtection="1">
      <protection locked="0"/>
    </xf>
    <xf numFmtId="184" fontId="0" fillId="0" borderId="28" xfId="0" applyNumberFormat="1" applyBorder="1" applyProtection="1">
      <protection locked="0"/>
    </xf>
    <xf numFmtId="185" fontId="12" fillId="0" borderId="93" xfId="0" applyNumberFormat="1" applyFont="1" applyBorder="1" applyAlignment="1">
      <alignment vertical="top"/>
    </xf>
    <xf numFmtId="185" fontId="0" fillId="0" borderId="20" xfId="0" applyNumberFormat="1" applyBorder="1" applyProtection="1">
      <protection locked="0"/>
    </xf>
    <xf numFmtId="185" fontId="0" fillId="0" borderId="88" xfId="0" applyNumberFormat="1" applyBorder="1" applyProtection="1">
      <protection locked="0"/>
    </xf>
    <xf numFmtId="184" fontId="0" fillId="0" borderId="21" xfId="0" applyNumberFormat="1" applyBorder="1" applyProtection="1">
      <protection locked="0"/>
    </xf>
    <xf numFmtId="184" fontId="0" fillId="0" borderId="59" xfId="0" applyNumberFormat="1" applyBorder="1" applyProtection="1">
      <protection locked="0"/>
    </xf>
    <xf numFmtId="185" fontId="0" fillId="0" borderId="20" xfId="0" applyNumberFormat="1" applyBorder="1"/>
    <xf numFmtId="185" fontId="0" fillId="0" borderId="88" xfId="0" applyNumberFormat="1" applyBorder="1"/>
    <xf numFmtId="185" fontId="0" fillId="0" borderId="13" xfId="0" applyNumberFormat="1" applyBorder="1"/>
    <xf numFmtId="185" fontId="2" fillId="0" borderId="17" xfId="0" applyNumberFormat="1" applyFont="1" applyBorder="1"/>
    <xf numFmtId="185" fontId="2" fillId="0" borderId="48" xfId="0" applyNumberFormat="1" applyFont="1" applyBorder="1"/>
    <xf numFmtId="183" fontId="12" fillId="0" borderId="93" xfId="0" applyNumberFormat="1" applyFont="1" applyBorder="1" applyAlignment="1">
      <alignment vertical="top"/>
    </xf>
    <xf numFmtId="183" fontId="0" fillId="0" borderId="88" xfId="0" applyNumberFormat="1" applyBorder="1" applyProtection="1">
      <protection locked="0"/>
    </xf>
    <xf numFmtId="183" fontId="0" fillId="0" borderId="20" xfId="0" applyNumberFormat="1" applyBorder="1"/>
    <xf numFmtId="183" fontId="0" fillId="0" borderId="88" xfId="0" applyNumberFormat="1" applyBorder="1"/>
    <xf numFmtId="183" fontId="0" fillId="0" borderId="13" xfId="0" applyNumberFormat="1" applyBorder="1"/>
    <xf numFmtId="183" fontId="2" fillId="0" borderId="17" xfId="0" applyNumberFormat="1" applyFont="1" applyBorder="1"/>
    <xf numFmtId="183" fontId="2" fillId="0" borderId="48" xfId="0" applyNumberFormat="1" applyFont="1" applyBorder="1"/>
    <xf numFmtId="183" fontId="0" fillId="0" borderId="12" xfId="0" applyNumberFormat="1" applyBorder="1" applyProtection="1">
      <protection locked="0"/>
    </xf>
    <xf numFmtId="183" fontId="0" fillId="0" borderId="33" xfId="0" applyNumberFormat="1" applyBorder="1" applyProtection="1">
      <protection locked="0"/>
    </xf>
    <xf numFmtId="184" fontId="0" fillId="0" borderId="10" xfId="0" applyNumberFormat="1" applyBorder="1"/>
    <xf numFmtId="184" fontId="0" fillId="0" borderId="28" xfId="0" applyNumberFormat="1" applyBorder="1"/>
    <xf numFmtId="0" fontId="0" fillId="0" borderId="84" xfId="0" applyBorder="1" applyAlignment="1" applyProtection="1">
      <alignment horizontal="left"/>
      <protection locked="0"/>
    </xf>
    <xf numFmtId="0" fontId="0" fillId="0" borderId="90" xfId="0" applyBorder="1" applyAlignment="1" applyProtection="1">
      <alignment horizontal="left"/>
      <protection locked="0"/>
    </xf>
    <xf numFmtId="0" fontId="0" fillId="0" borderId="98" xfId="0" applyBorder="1" applyAlignment="1" applyProtection="1">
      <alignment horizontal="left"/>
      <protection locked="0"/>
    </xf>
    <xf numFmtId="0" fontId="0" fillId="0" borderId="100" xfId="0" applyBorder="1" applyAlignment="1" applyProtection="1">
      <alignment horizontal="left"/>
      <protection locked="0"/>
    </xf>
    <xf numFmtId="0" fontId="0" fillId="0" borderId="63" xfId="0" applyBorder="1" applyAlignment="1" applyProtection="1">
      <alignment horizontal="left"/>
      <protection locked="0"/>
    </xf>
    <xf numFmtId="0" fontId="0" fillId="0" borderId="102" xfId="0" applyBorder="1" applyAlignment="1" applyProtection="1">
      <alignment horizontal="left"/>
      <protection locked="0"/>
    </xf>
    <xf numFmtId="0" fontId="5" fillId="0" borderId="24" xfId="0" applyFont="1" applyBorder="1" applyAlignment="1">
      <alignment horizontal="center"/>
    </xf>
    <xf numFmtId="0" fontId="5" fillId="0" borderId="120" xfId="0" applyFont="1" applyBorder="1" applyAlignment="1">
      <alignment horizontal="center"/>
    </xf>
    <xf numFmtId="0" fontId="5" fillId="0" borderId="121" xfId="0" applyFont="1" applyBorder="1" applyAlignment="1">
      <alignment horizontal="center"/>
    </xf>
    <xf numFmtId="166" fontId="3" fillId="0" borderId="63" xfId="4" applyNumberFormat="1" applyFont="1" applyBorder="1" applyAlignment="1">
      <alignment horizontal="left"/>
    </xf>
    <xf numFmtId="166" fontId="3" fillId="0" borderId="102" xfId="4" applyNumberFormat="1" applyFont="1" applyBorder="1" applyAlignment="1">
      <alignment horizontal="left"/>
    </xf>
    <xf numFmtId="0" fontId="9" fillId="0" borderId="22" xfId="0" applyFont="1" applyBorder="1" applyAlignment="1">
      <alignment horizontal="left"/>
    </xf>
    <xf numFmtId="0" fontId="9" fillId="0" borderId="36" xfId="0" applyFont="1" applyBorder="1" applyAlignment="1">
      <alignment horizontal="left"/>
    </xf>
    <xf numFmtId="0" fontId="9" fillId="0" borderId="2" xfId="0" applyFont="1" applyBorder="1" applyAlignment="1">
      <alignment horizontal="left"/>
    </xf>
    <xf numFmtId="3" fontId="3" fillId="0" borderId="63" xfId="0" applyNumberFormat="1" applyFont="1" applyBorder="1" applyAlignment="1">
      <alignment horizontal="left" vertical="top"/>
    </xf>
    <xf numFmtId="3" fontId="3" fillId="0" borderId="102" xfId="0" applyNumberFormat="1" applyFont="1" applyBorder="1" applyAlignment="1">
      <alignment horizontal="left" vertical="top"/>
    </xf>
    <xf numFmtId="3" fontId="3" fillId="0" borderId="62" xfId="0" applyNumberFormat="1" applyFont="1" applyBorder="1" applyAlignment="1">
      <alignment horizontal="left"/>
    </xf>
    <xf numFmtId="3" fontId="3" fillId="0" borderId="83" xfId="0" applyNumberFormat="1" applyFont="1" applyBorder="1" applyAlignment="1">
      <alignment horizontal="left"/>
    </xf>
    <xf numFmtId="0" fontId="33" fillId="0" borderId="3" xfId="0" applyFont="1" applyBorder="1" applyAlignment="1">
      <alignment horizontal="left" wrapText="1" indent="1"/>
    </xf>
    <xf numFmtId="0" fontId="33" fillId="0" borderId="6" xfId="0" applyFont="1" applyBorder="1" applyAlignment="1">
      <alignment horizontal="left" wrapText="1" indent="1"/>
    </xf>
    <xf numFmtId="0" fontId="33" fillId="0" borderId="105" xfId="0" applyFont="1" applyBorder="1" applyAlignment="1">
      <alignment horizontal="left" wrapText="1" indent="1"/>
    </xf>
    <xf numFmtId="0" fontId="12" fillId="0" borderId="98" xfId="0" applyFont="1" applyBorder="1" applyAlignment="1" applyProtection="1">
      <alignment horizontal="left"/>
      <protection locked="0"/>
    </xf>
    <xf numFmtId="0" fontId="12" fillId="0" borderId="99" xfId="0" applyFont="1" applyBorder="1" applyAlignment="1" applyProtection="1">
      <alignment horizontal="left"/>
      <protection locked="0"/>
    </xf>
    <xf numFmtId="0" fontId="12" fillId="0" borderId="100" xfId="0" applyFont="1" applyBorder="1" applyAlignment="1" applyProtection="1">
      <alignment horizontal="left"/>
      <protection locked="0"/>
    </xf>
    <xf numFmtId="0" fontId="12" fillId="0" borderId="63" xfId="0" applyFont="1" applyBorder="1" applyAlignment="1" applyProtection="1">
      <alignment horizontal="left"/>
      <protection locked="0"/>
    </xf>
    <xf numFmtId="0" fontId="12" fillId="0" borderId="101" xfId="0" applyFont="1" applyBorder="1" applyAlignment="1" applyProtection="1">
      <alignment horizontal="left"/>
      <protection locked="0"/>
    </xf>
    <xf numFmtId="0" fontId="12" fillId="0" borderId="102" xfId="0" applyFont="1" applyBorder="1" applyAlignment="1" applyProtection="1">
      <alignment horizontal="left"/>
      <protection locked="0"/>
    </xf>
    <xf numFmtId="0" fontId="0" fillId="0" borderId="22" xfId="0" applyBorder="1" applyAlignment="1">
      <alignment horizontal="center"/>
    </xf>
    <xf numFmtId="0" fontId="0" fillId="0" borderId="2" xfId="0" applyBorder="1" applyAlignment="1">
      <alignment horizontal="center"/>
    </xf>
    <xf numFmtId="0" fontId="0" fillId="0" borderId="23" xfId="0" applyBorder="1" applyAlignment="1">
      <alignment horizontal="center"/>
    </xf>
    <xf numFmtId="0" fontId="0" fillId="0" borderId="42" xfId="0" applyBorder="1" applyAlignment="1">
      <alignment horizontal="center"/>
    </xf>
    <xf numFmtId="0" fontId="0" fillId="2" borderId="12" xfId="0" applyFill="1" applyBorder="1" applyAlignment="1" applyProtection="1">
      <alignment horizontal="left"/>
      <protection locked="0"/>
    </xf>
    <xf numFmtId="0" fontId="1" fillId="2" borderId="63" xfId="3" applyFont="1" applyFill="1" applyBorder="1" applyAlignment="1" applyProtection="1">
      <alignment horizontal="left"/>
      <protection locked="0"/>
    </xf>
    <xf numFmtId="0" fontId="1" fillId="2" borderId="101" xfId="3" applyFont="1" applyFill="1" applyBorder="1" applyAlignment="1" applyProtection="1">
      <alignment horizontal="left"/>
      <protection locked="0"/>
    </xf>
    <xf numFmtId="0" fontId="4" fillId="2" borderId="139" xfId="3" applyFill="1" applyBorder="1" applyAlignment="1" applyProtection="1">
      <alignment horizontal="left"/>
      <protection locked="0"/>
    </xf>
    <xf numFmtId="0" fontId="0" fillId="0" borderId="101" xfId="0" applyBorder="1" applyAlignment="1" applyProtection="1">
      <alignment horizontal="left"/>
      <protection locked="0"/>
    </xf>
    <xf numFmtId="0" fontId="1" fillId="2" borderId="31" xfId="0" applyFont="1" applyFill="1" applyBorder="1" applyAlignment="1" applyProtection="1">
      <alignment horizontal="left"/>
      <protection locked="0"/>
    </xf>
    <xf numFmtId="0" fontId="0" fillId="2" borderId="98" xfId="3" applyFont="1" applyFill="1" applyBorder="1" applyAlignment="1" applyProtection="1">
      <alignment horizontal="left"/>
      <protection locked="0"/>
    </xf>
    <xf numFmtId="0" fontId="0" fillId="2" borderId="99" xfId="3" applyFont="1" applyFill="1" applyBorder="1" applyAlignment="1" applyProtection="1">
      <alignment horizontal="left"/>
      <protection locked="0"/>
    </xf>
    <xf numFmtId="0" fontId="6" fillId="0" borderId="106" xfId="0" applyFont="1" applyBorder="1" applyAlignment="1" applyProtection="1">
      <alignment horizontal="left"/>
    </xf>
    <xf numFmtId="0" fontId="6" fillId="0" borderId="42" xfId="0" applyFont="1" applyBorder="1" applyAlignment="1" applyProtection="1">
      <alignment horizontal="left"/>
    </xf>
    <xf numFmtId="0" fontId="0" fillId="0" borderId="62" xfId="0" applyBorder="1" applyAlignment="1" applyProtection="1">
      <alignment horizontal="left"/>
      <protection locked="0"/>
    </xf>
    <xf numFmtId="0" fontId="0" fillId="0" borderId="107" xfId="0" applyBorder="1" applyAlignment="1" applyProtection="1">
      <alignment horizontal="left"/>
      <protection locked="0"/>
    </xf>
    <xf numFmtId="0" fontId="0" fillId="0" borderId="83" xfId="0" applyBorder="1" applyAlignment="1" applyProtection="1">
      <alignment horizontal="left"/>
      <protection locked="0"/>
    </xf>
    <xf numFmtId="0" fontId="0" fillId="0" borderId="108" xfId="0" applyBorder="1" applyAlignment="1" applyProtection="1">
      <alignment horizontal="left"/>
    </xf>
    <xf numFmtId="0" fontId="0" fillId="0" borderId="52" xfId="0" applyBorder="1" applyAlignment="1" applyProtection="1">
      <alignment horizontal="left"/>
    </xf>
    <xf numFmtId="0" fontId="0" fillId="0" borderId="109" xfId="0" applyBorder="1" applyAlignment="1" applyProtection="1">
      <alignment horizontal="left"/>
      <protection locked="0"/>
    </xf>
    <xf numFmtId="0" fontId="0" fillId="0" borderId="110" xfId="0" applyBorder="1" applyAlignment="1" applyProtection="1">
      <alignment horizontal="left"/>
      <protection locked="0"/>
    </xf>
    <xf numFmtId="0" fontId="0" fillId="0" borderId="111" xfId="0" applyBorder="1" applyAlignment="1" applyProtection="1">
      <alignment horizontal="left"/>
      <protection locked="0"/>
    </xf>
    <xf numFmtId="0" fontId="0" fillId="0" borderId="112" xfId="0" applyBorder="1" applyAlignment="1">
      <alignment horizontal="left"/>
    </xf>
    <xf numFmtId="0" fontId="0" fillId="0" borderId="113" xfId="0" applyBorder="1" applyAlignment="1">
      <alignment horizontal="left"/>
    </xf>
    <xf numFmtId="0" fontId="6" fillId="0" borderId="114" xfId="0" applyFont="1" applyBorder="1" applyAlignment="1" applyProtection="1">
      <alignment horizontal="left"/>
      <protection locked="0"/>
    </xf>
    <xf numFmtId="0" fontId="6" fillId="0" borderId="102" xfId="0" applyFont="1" applyBorder="1" applyAlignment="1" applyProtection="1">
      <alignment horizontal="left"/>
      <protection locked="0"/>
    </xf>
    <xf numFmtId="0" fontId="6" fillId="0" borderId="115" xfId="0" applyFont="1" applyBorder="1" applyAlignment="1" applyProtection="1">
      <alignment horizontal="left"/>
      <protection locked="0"/>
    </xf>
    <xf numFmtId="0" fontId="6" fillId="0" borderId="116" xfId="0" applyFont="1" applyBorder="1" applyAlignment="1" applyProtection="1">
      <alignment horizontal="left"/>
      <protection locked="0"/>
    </xf>
    <xf numFmtId="0" fontId="0" fillId="0" borderId="65" xfId="0" applyBorder="1" applyAlignment="1" applyProtection="1">
      <alignment horizontal="left"/>
      <protection locked="0"/>
    </xf>
    <xf numFmtId="0" fontId="0" fillId="0" borderId="117" xfId="0" applyBorder="1" applyAlignment="1" applyProtection="1">
      <alignment horizontal="left"/>
      <protection locked="0"/>
    </xf>
    <xf numFmtId="0" fontId="0" fillId="0" borderId="26" xfId="0" applyBorder="1" applyAlignment="1" applyProtection="1">
      <alignment horizontal="left"/>
      <protection locked="0"/>
    </xf>
    <xf numFmtId="0" fontId="0" fillId="0" borderId="118" xfId="0" applyBorder="1" applyAlignment="1" applyProtection="1">
      <alignment horizontal="left"/>
      <protection locked="0"/>
    </xf>
    <xf numFmtId="0" fontId="0" fillId="0" borderId="119" xfId="0" applyBorder="1" applyAlignment="1" applyProtection="1">
      <alignment horizontal="left"/>
      <protection locked="0"/>
    </xf>
    <xf numFmtId="0" fontId="0" fillId="0" borderId="66" xfId="0" applyBorder="1" applyAlignment="1" applyProtection="1">
      <alignment horizontal="left"/>
      <protection locked="0"/>
    </xf>
    <xf numFmtId="0" fontId="5" fillId="0" borderId="44" xfId="0" applyFont="1" applyBorder="1" applyAlignment="1">
      <alignment horizontal="center"/>
    </xf>
    <xf numFmtId="0" fontId="5" fillId="0" borderId="52" xfId="0" applyFont="1" applyBorder="1" applyAlignment="1">
      <alignment horizontal="center"/>
    </xf>
    <xf numFmtId="0" fontId="0" fillId="0" borderId="25" xfId="0" applyBorder="1" applyAlignment="1" applyProtection="1">
      <alignment horizontal="left"/>
      <protection locked="0"/>
    </xf>
    <xf numFmtId="0" fontId="0" fillId="0" borderId="95" xfId="0" applyBorder="1" applyAlignment="1" applyProtection="1">
      <alignment horizontal="left"/>
      <protection locked="0"/>
    </xf>
    <xf numFmtId="0" fontId="0" fillId="0" borderId="96" xfId="0" applyBorder="1" applyAlignment="1" applyProtection="1">
      <alignment horizontal="left"/>
      <protection locked="0"/>
    </xf>
    <xf numFmtId="0" fontId="0" fillId="0" borderId="14" xfId="0" applyBorder="1" applyAlignment="1">
      <alignment horizontal="left"/>
    </xf>
    <xf numFmtId="0" fontId="0" fillId="0" borderId="1" xfId="0" applyBorder="1" applyAlignment="1">
      <alignment horizontal="left"/>
    </xf>
    <xf numFmtId="0" fontId="0" fillId="0" borderId="122" xfId="0" applyBorder="1" applyAlignment="1" applyProtection="1">
      <alignment horizontal="left"/>
      <protection locked="0"/>
    </xf>
    <xf numFmtId="0" fontId="0" fillId="0" borderId="89" xfId="0" applyBorder="1" applyAlignment="1" applyProtection="1">
      <alignment horizontal="left"/>
      <protection locked="0"/>
    </xf>
    <xf numFmtId="0" fontId="0" fillId="0" borderId="123" xfId="0" applyBorder="1" applyAlignment="1" applyProtection="1">
      <alignment horizontal="left"/>
      <protection locked="0"/>
    </xf>
    <xf numFmtId="0" fontId="0" fillId="0" borderId="124" xfId="0" applyBorder="1" applyAlignment="1" applyProtection="1">
      <alignment horizontal="left"/>
      <protection locked="0"/>
    </xf>
    <xf numFmtId="0" fontId="0" fillId="0" borderId="75" xfId="0" applyBorder="1" applyAlignment="1">
      <alignment horizontal="left"/>
    </xf>
    <xf numFmtId="0" fontId="0" fillId="0" borderId="92" xfId="0" applyBorder="1" applyAlignment="1">
      <alignment horizontal="left"/>
    </xf>
    <xf numFmtId="0" fontId="0" fillId="0" borderId="47" xfId="0" applyBorder="1" applyAlignment="1" applyProtection="1">
      <alignment horizontal="left"/>
      <protection locked="0"/>
    </xf>
    <xf numFmtId="0" fontId="0" fillId="0" borderId="88" xfId="0" applyBorder="1" applyAlignment="1" applyProtection="1">
      <alignment horizontal="left"/>
      <protection locked="0"/>
    </xf>
    <xf numFmtId="0" fontId="0" fillId="0" borderId="125" xfId="0" applyBorder="1" applyAlignment="1" applyProtection="1">
      <alignment horizontal="left"/>
      <protection locked="0"/>
    </xf>
    <xf numFmtId="0" fontId="0" fillId="0" borderId="97" xfId="0" applyBorder="1" applyAlignment="1" applyProtection="1">
      <alignment horizontal="left"/>
      <protection locked="0"/>
    </xf>
    <xf numFmtId="0" fontId="0" fillId="2" borderId="135" xfId="0" applyFill="1" applyBorder="1" applyAlignment="1" applyProtection="1">
      <alignment horizontal="left" vertical="top"/>
      <protection locked="0"/>
    </xf>
    <xf numFmtId="0" fontId="0" fillId="2" borderId="134" xfId="0" applyFill="1" applyBorder="1" applyAlignment="1" applyProtection="1">
      <alignment horizontal="left" vertical="top"/>
      <protection locked="0"/>
    </xf>
    <xf numFmtId="0" fontId="0" fillId="2" borderId="136" xfId="0" applyFill="1" applyBorder="1" applyAlignment="1" applyProtection="1">
      <alignment horizontal="left" vertical="top"/>
      <protection locked="0"/>
    </xf>
    <xf numFmtId="0" fontId="0" fillId="2" borderId="130" xfId="0" applyFill="1" applyBorder="1" applyAlignment="1" applyProtection="1">
      <alignment horizontal="left" vertical="top"/>
      <protection locked="0"/>
    </xf>
    <xf numFmtId="0" fontId="0" fillId="2" borderId="0" xfId="0" applyFill="1" applyBorder="1" applyAlignment="1" applyProtection="1">
      <alignment horizontal="left" vertical="top"/>
      <protection locked="0"/>
    </xf>
    <xf numFmtId="0" fontId="0" fillId="2" borderId="137" xfId="0" applyFill="1" applyBorder="1" applyAlignment="1" applyProtection="1">
      <alignment horizontal="left" vertical="top"/>
      <protection locked="0"/>
    </xf>
    <xf numFmtId="0" fontId="0" fillId="2" borderId="129" xfId="0" applyFill="1" applyBorder="1" applyAlignment="1" applyProtection="1">
      <alignment horizontal="left" vertical="top"/>
      <protection locked="0"/>
    </xf>
    <xf numFmtId="0" fontId="0" fillId="2" borderId="131" xfId="0" applyFill="1" applyBorder="1" applyAlignment="1" applyProtection="1">
      <alignment horizontal="left" vertical="top"/>
      <protection locked="0"/>
    </xf>
    <xf numFmtId="0" fontId="0" fillId="2" borderId="138" xfId="0" applyFill="1" applyBorder="1" applyAlignment="1" applyProtection="1">
      <alignment horizontal="left" vertical="top"/>
      <protection locked="0"/>
    </xf>
    <xf numFmtId="0" fontId="6" fillId="0" borderId="1" xfId="0" applyFont="1" applyBorder="1" applyAlignment="1" applyProtection="1">
      <alignment horizontal="left" vertical="center" wrapText="1"/>
    </xf>
    <xf numFmtId="0" fontId="1" fillId="2" borderId="133" xfId="0" applyFont="1" applyFill="1" applyBorder="1" applyAlignment="1" applyProtection="1">
      <alignment horizontal="left"/>
      <protection locked="0"/>
    </xf>
    <xf numFmtId="0" fontId="0" fillId="2" borderId="133" xfId="0" applyFill="1" applyBorder="1" applyAlignment="1" applyProtection="1">
      <alignment horizontal="left"/>
      <protection locked="0"/>
    </xf>
    <xf numFmtId="166" fontId="0" fillId="0" borderId="88" xfId="4" applyNumberFormat="1" applyFont="1" applyBorder="1" applyAlignment="1">
      <alignment horizontal="left"/>
    </xf>
    <xf numFmtId="166" fontId="0" fillId="0" borderId="97" xfId="4" applyNumberFormat="1" applyFont="1" applyBorder="1" applyAlignment="1">
      <alignment horizontal="left"/>
    </xf>
    <xf numFmtId="166" fontId="0" fillId="0" borderId="63" xfId="4" applyNumberFormat="1" applyFont="1" applyBorder="1" applyAlignment="1" applyProtection="1">
      <alignment horizontal="left"/>
      <protection locked="0"/>
    </xf>
    <xf numFmtId="166" fontId="0" fillId="0" borderId="102" xfId="4" applyNumberFormat="1" applyFont="1" applyBorder="1" applyAlignment="1" applyProtection="1">
      <alignment horizontal="left"/>
      <protection locked="0"/>
    </xf>
    <xf numFmtId="10" fontId="12" fillId="0" borderId="98" xfId="4" applyNumberFormat="1" applyFont="1" applyBorder="1" applyAlignment="1" applyProtection="1">
      <alignment horizontal="left" indent="2"/>
      <protection locked="0"/>
    </xf>
    <xf numFmtId="10" fontId="12" fillId="0" borderId="100" xfId="4" applyNumberFormat="1" applyFont="1" applyBorder="1" applyAlignment="1" applyProtection="1">
      <alignment horizontal="left" indent="2"/>
      <protection locked="0"/>
    </xf>
    <xf numFmtId="0" fontId="1" fillId="0" borderId="88" xfId="0" applyFont="1" applyBorder="1" applyAlignment="1" applyProtection="1">
      <alignment horizontal="left"/>
      <protection locked="0"/>
    </xf>
    <xf numFmtId="10" fontId="12" fillId="0" borderId="98" xfId="4" applyNumberFormat="1" applyFont="1" applyBorder="1" applyAlignment="1" applyProtection="1">
      <alignment horizontal="left"/>
      <protection locked="0"/>
    </xf>
    <xf numFmtId="10" fontId="12" fillId="0" borderId="100" xfId="4" applyNumberFormat="1" applyFont="1" applyBorder="1" applyAlignment="1" applyProtection="1">
      <alignment horizontal="left"/>
      <protection locked="0"/>
    </xf>
    <xf numFmtId="166" fontId="3" fillId="0" borderId="98" xfId="4" applyNumberFormat="1" applyFont="1" applyBorder="1" applyAlignment="1">
      <alignment horizontal="left"/>
    </xf>
    <xf numFmtId="166" fontId="3" fillId="0" borderId="100" xfId="4" applyNumberFormat="1" applyFont="1" applyBorder="1" applyAlignment="1">
      <alignment horizontal="left"/>
    </xf>
    <xf numFmtId="3" fontId="12" fillId="0" borderId="14" xfId="0" applyNumberFormat="1" applyFont="1" applyBorder="1" applyAlignment="1">
      <alignment horizontal="right" vertical="top"/>
    </xf>
    <xf numFmtId="166" fontId="0" fillId="0" borderId="26" xfId="4" applyNumberFormat="1" applyFont="1" applyBorder="1" applyAlignment="1">
      <alignment horizontal="left"/>
    </xf>
    <xf numFmtId="166" fontId="0" fillId="0" borderId="46" xfId="4" applyNumberFormat="1" applyFont="1" applyBorder="1" applyAlignment="1">
      <alignment horizontal="left"/>
    </xf>
    <xf numFmtId="0" fontId="0" fillId="0" borderId="13" xfId="0" applyBorder="1" applyAlignment="1">
      <alignment horizontal="left"/>
    </xf>
    <xf numFmtId="0" fontId="1" fillId="0" borderId="140" xfId="0" applyFont="1" applyBorder="1" applyAlignment="1" applyProtection="1">
      <alignment horizontal="left" vertical="top" wrapText="1"/>
      <protection locked="0"/>
    </xf>
    <xf numFmtId="0" fontId="3" fillId="0" borderId="141" xfId="0" applyFont="1" applyBorder="1" applyAlignment="1" applyProtection="1">
      <alignment horizontal="left" vertical="top"/>
      <protection locked="0"/>
    </xf>
    <xf numFmtId="0" fontId="3" fillId="0" borderId="142" xfId="0" applyFont="1" applyBorder="1" applyAlignment="1" applyProtection="1">
      <alignment horizontal="left" vertical="top"/>
      <protection locked="0"/>
    </xf>
    <xf numFmtId="0" fontId="3" fillId="0" borderId="143" xfId="0" applyFont="1" applyBorder="1" applyAlignment="1" applyProtection="1">
      <alignment horizontal="left" vertical="top"/>
      <protection locked="0"/>
    </xf>
    <xf numFmtId="0" fontId="3" fillId="0" borderId="0" xfId="0" applyFont="1" applyBorder="1" applyAlignment="1" applyProtection="1">
      <alignment horizontal="left" vertical="top"/>
      <protection locked="0"/>
    </xf>
    <xf numFmtId="0" fontId="3" fillId="0" borderId="144" xfId="0" applyFont="1" applyBorder="1" applyAlignment="1" applyProtection="1">
      <alignment horizontal="left" vertical="top"/>
      <protection locked="0"/>
    </xf>
    <xf numFmtId="0" fontId="3" fillId="0" borderId="145" xfId="0" applyFont="1" applyBorder="1" applyAlignment="1" applyProtection="1">
      <alignment horizontal="left" vertical="top"/>
      <protection locked="0"/>
    </xf>
    <xf numFmtId="0" fontId="3" fillId="0" borderId="146" xfId="0" applyFont="1" applyBorder="1" applyAlignment="1" applyProtection="1">
      <alignment horizontal="left" vertical="top"/>
      <protection locked="0"/>
    </xf>
    <xf numFmtId="0" fontId="3" fillId="0" borderId="147" xfId="0" applyFont="1" applyBorder="1" applyAlignment="1" applyProtection="1">
      <alignment horizontal="left" vertical="top"/>
      <protection locked="0"/>
    </xf>
    <xf numFmtId="0" fontId="17" fillId="3" borderId="4" xfId="0" applyNumberFormat="1" applyFont="1" applyFill="1" applyBorder="1" applyAlignment="1">
      <alignment horizontal="center"/>
    </xf>
    <xf numFmtId="0" fontId="17" fillId="3" borderId="5" xfId="0" applyNumberFormat="1" applyFont="1" applyFill="1" applyBorder="1" applyAlignment="1">
      <alignment horizontal="center"/>
    </xf>
    <xf numFmtId="0" fontId="1" fillId="2" borderId="98" xfId="3" applyFont="1" applyFill="1" applyBorder="1" applyAlignment="1" applyProtection="1">
      <alignment horizontal="left"/>
      <protection locked="0"/>
    </xf>
    <xf numFmtId="166" fontId="12" fillId="0" borderId="93" xfId="4" applyNumberFormat="1" applyFont="1" applyBorder="1" applyAlignment="1">
      <alignment horizontal="right"/>
    </xf>
    <xf numFmtId="166" fontId="12" fillId="0" borderId="103" xfId="4" applyNumberFormat="1" applyFont="1" applyBorder="1" applyAlignment="1">
      <alignment horizontal="right"/>
    </xf>
    <xf numFmtId="174" fontId="12" fillId="0" borderId="29" xfId="0" applyNumberFormat="1" applyFont="1" applyBorder="1" applyAlignment="1" applyProtection="1">
      <alignment horizontal="left"/>
      <protection locked="0"/>
    </xf>
    <xf numFmtId="174" fontId="12" fillId="0" borderId="116" xfId="0" applyNumberFormat="1" applyFont="1" applyBorder="1" applyAlignment="1" applyProtection="1">
      <alignment horizontal="left"/>
      <protection locked="0"/>
    </xf>
    <xf numFmtId="166" fontId="0" fillId="0" borderId="25" xfId="4" applyNumberFormat="1" applyFont="1" applyBorder="1" applyAlignment="1">
      <alignment horizontal="left"/>
    </xf>
    <xf numFmtId="0" fontId="0" fillId="0" borderId="104" xfId="0" applyBorder="1"/>
    <xf numFmtId="177" fontId="0" fillId="0" borderId="26" xfId="4" applyNumberFormat="1" applyFont="1" applyBorder="1" applyAlignment="1">
      <alignment horizontal="left"/>
    </xf>
    <xf numFmtId="177" fontId="0" fillId="0" borderId="46" xfId="4" applyNumberFormat="1" applyFont="1" applyBorder="1" applyAlignment="1">
      <alignment horizontal="left"/>
    </xf>
    <xf numFmtId="0" fontId="12" fillId="0" borderId="84" xfId="0" applyFont="1" applyBorder="1" applyAlignment="1" applyProtection="1">
      <alignment horizontal="left"/>
      <protection locked="0"/>
    </xf>
    <xf numFmtId="0" fontId="12" fillId="0" borderId="90" xfId="0" applyFont="1" applyBorder="1" applyAlignment="1" applyProtection="1">
      <alignment horizontal="left"/>
      <protection locked="0"/>
    </xf>
    <xf numFmtId="0" fontId="12" fillId="0" borderId="126" xfId="0" applyFont="1" applyBorder="1" applyAlignment="1" applyProtection="1">
      <alignment horizontal="left"/>
      <protection locked="0"/>
    </xf>
    <xf numFmtId="0" fontId="1" fillId="0" borderId="63" xfId="0" applyFont="1" applyBorder="1" applyAlignment="1" applyProtection="1">
      <alignment horizontal="left"/>
      <protection locked="0"/>
    </xf>
    <xf numFmtId="0" fontId="1" fillId="0" borderId="84" xfId="0" applyFont="1" applyBorder="1" applyAlignment="1" applyProtection="1">
      <alignment horizontal="left"/>
      <protection locked="0"/>
    </xf>
    <xf numFmtId="17" fontId="12" fillId="0" borderId="84" xfId="0" applyNumberFormat="1" applyFont="1" applyBorder="1" applyAlignment="1" applyProtection="1">
      <alignment horizontal="left"/>
      <protection locked="0"/>
    </xf>
    <xf numFmtId="0" fontId="1" fillId="0" borderId="98" xfId="0" applyFont="1" applyBorder="1" applyAlignment="1" applyProtection="1">
      <alignment horizontal="left"/>
      <protection locked="0"/>
    </xf>
    <xf numFmtId="14" fontId="1" fillId="0" borderId="98" xfId="0" applyNumberFormat="1" applyFont="1" applyBorder="1" applyAlignment="1" applyProtection="1">
      <alignment horizontal="left"/>
      <protection locked="0"/>
    </xf>
    <xf numFmtId="0" fontId="1" fillId="0" borderId="89" xfId="0" applyFont="1" applyBorder="1" applyAlignment="1" applyProtection="1">
      <alignment horizontal="left"/>
      <protection locked="0"/>
    </xf>
    <xf numFmtId="14" fontId="1" fillId="0" borderId="63" xfId="0" applyNumberFormat="1" applyFont="1" applyBorder="1" applyAlignment="1" applyProtection="1">
      <alignment horizontal="left"/>
      <protection locked="0"/>
    </xf>
    <xf numFmtId="0" fontId="1" fillId="2" borderId="135" xfId="0" applyFont="1" applyFill="1" applyBorder="1" applyAlignment="1" applyProtection="1">
      <alignment vertical="top" wrapText="1"/>
      <protection locked="0"/>
    </xf>
    <xf numFmtId="0" fontId="0" fillId="2" borderId="134" xfId="0" applyFill="1" applyBorder="1" applyAlignment="1" applyProtection="1">
      <alignment vertical="top"/>
      <protection locked="0"/>
    </xf>
    <xf numFmtId="0" fontId="0" fillId="2" borderId="136" xfId="0" applyFill="1" applyBorder="1" applyAlignment="1" applyProtection="1">
      <alignment vertical="top"/>
      <protection locked="0"/>
    </xf>
    <xf numFmtId="0" fontId="0" fillId="2" borderId="130" xfId="0" applyFill="1" applyBorder="1" applyAlignment="1" applyProtection="1">
      <alignment vertical="top"/>
      <protection locked="0"/>
    </xf>
    <xf numFmtId="0" fontId="0" fillId="2" borderId="0" xfId="0" applyFill="1" applyBorder="1" applyAlignment="1" applyProtection="1">
      <alignment vertical="top"/>
      <protection locked="0"/>
    </xf>
    <xf numFmtId="0" fontId="0" fillId="2" borderId="137" xfId="0" applyFill="1" applyBorder="1" applyAlignment="1" applyProtection="1">
      <alignment vertical="top"/>
      <protection locked="0"/>
    </xf>
    <xf numFmtId="0" fontId="0" fillId="2" borderId="129" xfId="0" applyFill="1" applyBorder="1" applyAlignment="1" applyProtection="1">
      <alignment vertical="top"/>
      <protection locked="0"/>
    </xf>
    <xf numFmtId="0" fontId="0" fillId="2" borderId="131" xfId="0" applyFill="1" applyBorder="1" applyAlignment="1" applyProtection="1">
      <alignment vertical="top"/>
      <protection locked="0"/>
    </xf>
    <xf numFmtId="0" fontId="0" fillId="2" borderId="138" xfId="0" applyFill="1" applyBorder="1" applyAlignment="1" applyProtection="1">
      <alignment vertical="top"/>
      <protection locked="0"/>
    </xf>
    <xf numFmtId="0" fontId="1" fillId="2" borderId="132" xfId="0" applyFont="1" applyFill="1" applyBorder="1" applyAlignment="1" applyProtection="1">
      <protection locked="0"/>
    </xf>
    <xf numFmtId="0" fontId="1" fillId="2" borderId="131" xfId="0" applyFont="1" applyFill="1" applyBorder="1" applyAlignment="1" applyProtection="1">
      <protection locked="0"/>
    </xf>
    <xf numFmtId="0" fontId="4" fillId="2" borderId="131" xfId="3" applyFill="1" applyBorder="1" applyAlignment="1" applyProtection="1">
      <protection locked="0"/>
    </xf>
    <xf numFmtId="0" fontId="4" fillId="2" borderId="131" xfId="3" applyFont="1" applyFill="1" applyBorder="1" applyAlignment="1" applyProtection="1">
      <protection locked="0"/>
    </xf>
    <xf numFmtId="0" fontId="1" fillId="2" borderId="131" xfId="0" applyFont="1" applyFill="1" applyBorder="1" applyAlignment="1" applyProtection="1">
      <alignment horizontal="left"/>
      <protection locked="0"/>
    </xf>
    <xf numFmtId="0" fontId="3" fillId="2" borderId="131" xfId="0" applyFont="1" applyFill="1" applyBorder="1" applyAlignment="1" applyProtection="1">
      <alignment horizontal="left"/>
      <protection locked="0"/>
    </xf>
    <xf numFmtId="0" fontId="1" fillId="2" borderId="131" xfId="0" applyFont="1" applyFill="1" applyBorder="1" applyAlignment="1" applyProtection="1">
      <alignment horizontal="left" vertical="center"/>
      <protection locked="0"/>
    </xf>
    <xf numFmtId="0" fontId="3" fillId="2" borderId="131" xfId="0" applyFont="1" applyFill="1" applyBorder="1" applyAlignment="1" applyProtection="1">
      <alignment horizontal="left" vertical="center"/>
      <protection locked="0"/>
    </xf>
    <xf numFmtId="0" fontId="9" fillId="0" borderId="4" xfId="0" applyFont="1" applyBorder="1" applyAlignment="1" applyProtection="1">
      <alignment horizontal="center"/>
      <protection locked="0"/>
    </xf>
    <xf numFmtId="0" fontId="9" fillId="0" borderId="5" xfId="0" applyFont="1" applyBorder="1" applyAlignment="1" applyProtection="1">
      <alignment horizontal="center"/>
      <protection locked="0"/>
    </xf>
    <xf numFmtId="0" fontId="9" fillId="0" borderId="43" xfId="0" applyFont="1" applyBorder="1" applyAlignment="1" applyProtection="1">
      <alignment horizontal="center"/>
      <protection locked="0"/>
    </xf>
    <xf numFmtId="0" fontId="9" fillId="0" borderId="34" xfId="0" applyFont="1" applyBorder="1" applyAlignment="1" applyProtection="1">
      <alignment horizontal="center"/>
      <protection locked="0"/>
    </xf>
    <xf numFmtId="0" fontId="9" fillId="0" borderId="0" xfId="0" applyFont="1" applyBorder="1" applyAlignment="1" applyProtection="1">
      <alignment horizontal="center"/>
      <protection locked="0"/>
    </xf>
    <xf numFmtId="0" fontId="9" fillId="0" borderId="35" xfId="0" applyFont="1" applyBorder="1" applyAlignment="1" applyProtection="1">
      <alignment horizontal="center"/>
      <protection locked="0"/>
    </xf>
    <xf numFmtId="179" fontId="0" fillId="0" borderId="25" xfId="4" applyNumberFormat="1" applyFont="1" applyBorder="1" applyAlignment="1">
      <alignment horizontal="left"/>
    </xf>
    <xf numFmtId="179" fontId="0" fillId="0" borderId="104" xfId="0" applyNumberFormat="1" applyBorder="1"/>
    <xf numFmtId="0" fontId="1" fillId="0" borderId="135" xfId="0" applyFont="1" applyBorder="1" applyAlignment="1" applyProtection="1">
      <alignment horizontal="left" vertical="top" wrapText="1"/>
      <protection locked="0"/>
    </xf>
    <xf numFmtId="0" fontId="3" fillId="0" borderId="134" xfId="0" applyFont="1" applyBorder="1" applyAlignment="1" applyProtection="1">
      <alignment horizontal="left" vertical="top"/>
      <protection locked="0"/>
    </xf>
    <xf numFmtId="0" fontId="3" fillId="0" borderId="136" xfId="0" applyFont="1" applyBorder="1" applyAlignment="1" applyProtection="1">
      <alignment horizontal="left" vertical="top"/>
      <protection locked="0"/>
    </xf>
    <xf numFmtId="0" fontId="3" fillId="0" borderId="130" xfId="0" applyFont="1" applyBorder="1" applyAlignment="1" applyProtection="1">
      <alignment horizontal="left" vertical="top"/>
      <protection locked="0"/>
    </xf>
    <xf numFmtId="0" fontId="3" fillId="0" borderId="137" xfId="0" applyFont="1" applyBorder="1" applyAlignment="1" applyProtection="1">
      <alignment horizontal="left" vertical="top"/>
      <protection locked="0"/>
    </xf>
    <xf numFmtId="0" fontId="3" fillId="0" borderId="129" xfId="0" applyFont="1" applyBorder="1" applyAlignment="1" applyProtection="1">
      <alignment horizontal="left" vertical="top"/>
      <protection locked="0"/>
    </xf>
    <xf numFmtId="0" fontId="3" fillId="0" borderId="131" xfId="0" applyFont="1" applyBorder="1" applyAlignment="1" applyProtection="1">
      <alignment horizontal="left" vertical="top"/>
      <protection locked="0"/>
    </xf>
    <xf numFmtId="0" fontId="3" fillId="0" borderId="138" xfId="0" applyFont="1" applyBorder="1" applyAlignment="1" applyProtection="1">
      <alignment horizontal="left" vertical="top"/>
      <protection locked="0"/>
    </xf>
    <xf numFmtId="0" fontId="3" fillId="0" borderId="135" xfId="0" applyFont="1" applyBorder="1" applyAlignment="1" applyProtection="1">
      <alignment horizontal="left" vertical="top"/>
      <protection locked="0"/>
    </xf>
    <xf numFmtId="0" fontId="3" fillId="0" borderId="140" xfId="0" applyFont="1" applyBorder="1" applyAlignment="1" applyProtection="1">
      <alignment horizontal="left" vertical="top"/>
      <protection locked="0"/>
    </xf>
    <xf numFmtId="0" fontId="1" fillId="0" borderId="140" xfId="0" applyFont="1" applyBorder="1" applyAlignment="1" applyProtection="1">
      <alignment horizontal="left" vertical="top"/>
      <protection locked="0"/>
    </xf>
    <xf numFmtId="0" fontId="1" fillId="0" borderId="141" xfId="0" applyFont="1" applyBorder="1" applyAlignment="1" applyProtection="1">
      <alignment horizontal="left" vertical="top"/>
      <protection locked="0"/>
    </xf>
    <xf numFmtId="0" fontId="1" fillId="0" borderId="142" xfId="0" applyFont="1" applyBorder="1" applyAlignment="1" applyProtection="1">
      <alignment horizontal="left" vertical="top"/>
      <protection locked="0"/>
    </xf>
    <xf numFmtId="0" fontId="1" fillId="0" borderId="143" xfId="0" applyFont="1" applyBorder="1" applyAlignment="1" applyProtection="1">
      <alignment horizontal="left" vertical="top"/>
      <protection locked="0"/>
    </xf>
    <xf numFmtId="0" fontId="1" fillId="0" borderId="0" xfId="0" applyFont="1" applyBorder="1" applyAlignment="1" applyProtection="1">
      <alignment horizontal="left" vertical="top"/>
      <protection locked="0"/>
    </xf>
    <xf numFmtId="0" fontId="1" fillId="0" borderId="144" xfId="0" applyFont="1" applyBorder="1" applyAlignment="1" applyProtection="1">
      <alignment horizontal="left" vertical="top"/>
      <protection locked="0"/>
    </xf>
    <xf numFmtId="0" fontId="1" fillId="0" borderId="145" xfId="0" applyFont="1" applyBorder="1" applyAlignment="1" applyProtection="1">
      <alignment horizontal="left" vertical="top"/>
      <protection locked="0"/>
    </xf>
    <xf numFmtId="0" fontId="1" fillId="0" borderId="146" xfId="0" applyFont="1" applyBorder="1" applyAlignment="1" applyProtection="1">
      <alignment horizontal="left" vertical="top"/>
      <protection locked="0"/>
    </xf>
    <xf numFmtId="0" fontId="1" fillId="0" borderId="147" xfId="0" applyFont="1" applyBorder="1" applyAlignment="1" applyProtection="1">
      <alignment horizontal="left" vertical="top"/>
      <protection locked="0"/>
    </xf>
    <xf numFmtId="0" fontId="1" fillId="0" borderId="135" xfId="0" applyFont="1" applyBorder="1" applyAlignment="1" applyProtection="1">
      <alignment horizontal="left" vertical="top"/>
      <protection locked="0"/>
    </xf>
    <xf numFmtId="0" fontId="1" fillId="0" borderId="134" xfId="0" applyFont="1" applyBorder="1" applyAlignment="1" applyProtection="1">
      <alignment horizontal="left" vertical="top"/>
      <protection locked="0"/>
    </xf>
    <xf numFmtId="0" fontId="1" fillId="0" borderId="136" xfId="0" applyFont="1" applyBorder="1" applyAlignment="1" applyProtection="1">
      <alignment horizontal="left" vertical="top"/>
      <protection locked="0"/>
    </xf>
    <xf numFmtId="0" fontId="1" fillId="0" borderId="130" xfId="0" applyFont="1" applyBorder="1" applyAlignment="1" applyProtection="1">
      <alignment horizontal="left" vertical="top"/>
      <protection locked="0"/>
    </xf>
    <xf numFmtId="0" fontId="1" fillId="0" borderId="137" xfId="0" applyFont="1" applyBorder="1" applyAlignment="1" applyProtection="1">
      <alignment horizontal="left" vertical="top"/>
      <protection locked="0"/>
    </xf>
    <xf numFmtId="0" fontId="1" fillId="0" borderId="129" xfId="0" applyFont="1" applyBorder="1" applyAlignment="1" applyProtection="1">
      <alignment horizontal="left" vertical="top"/>
      <protection locked="0"/>
    </xf>
    <xf numFmtId="0" fontId="1" fillId="0" borderId="131" xfId="0" applyFont="1" applyBorder="1" applyAlignment="1" applyProtection="1">
      <alignment horizontal="left" vertical="top"/>
      <protection locked="0"/>
    </xf>
    <xf numFmtId="0" fontId="1" fillId="0" borderId="138" xfId="0" applyFont="1" applyBorder="1" applyAlignment="1" applyProtection="1">
      <alignment horizontal="left" vertical="top"/>
      <protection locked="0"/>
    </xf>
    <xf numFmtId="0" fontId="1" fillId="2" borderId="135" xfId="0" applyFont="1" applyFill="1" applyBorder="1" applyAlignment="1" applyProtection="1">
      <alignment horizontal="left" vertical="top" wrapText="1"/>
      <protection locked="0"/>
    </xf>
    <xf numFmtId="0" fontId="1" fillId="2" borderId="134" xfId="0" applyFont="1" applyFill="1" applyBorder="1" applyAlignment="1" applyProtection="1">
      <alignment horizontal="left" vertical="top"/>
      <protection locked="0"/>
    </xf>
    <xf numFmtId="0" fontId="1" fillId="2" borderId="136" xfId="0" applyFont="1" applyFill="1" applyBorder="1" applyAlignment="1" applyProtection="1">
      <alignment horizontal="left" vertical="top"/>
      <protection locked="0"/>
    </xf>
    <xf numFmtId="0" fontId="1" fillId="2" borderId="130" xfId="0" applyFont="1" applyFill="1" applyBorder="1" applyAlignment="1" applyProtection="1">
      <alignment horizontal="left" vertical="top"/>
      <protection locked="0"/>
    </xf>
    <xf numFmtId="0" fontId="1" fillId="2" borderId="0" xfId="0" applyFont="1" applyFill="1" applyBorder="1" applyAlignment="1" applyProtection="1">
      <alignment horizontal="left" vertical="top"/>
      <protection locked="0"/>
    </xf>
    <xf numFmtId="0" fontId="1" fillId="2" borderId="137" xfId="0" applyFont="1" applyFill="1" applyBorder="1" applyAlignment="1" applyProtection="1">
      <alignment horizontal="left" vertical="top"/>
      <protection locked="0"/>
    </xf>
    <xf numFmtId="0" fontId="1" fillId="2" borderId="129" xfId="0" applyFont="1" applyFill="1" applyBorder="1" applyAlignment="1" applyProtection="1">
      <alignment horizontal="left" vertical="top"/>
      <protection locked="0"/>
    </xf>
    <xf numFmtId="0" fontId="1" fillId="2" borderId="131" xfId="0" applyFont="1" applyFill="1" applyBorder="1" applyAlignment="1" applyProtection="1">
      <alignment horizontal="left" vertical="top"/>
      <protection locked="0"/>
    </xf>
    <xf numFmtId="0" fontId="1" fillId="2" borderId="138" xfId="0" applyFont="1" applyFill="1" applyBorder="1" applyAlignment="1" applyProtection="1">
      <alignment horizontal="left" vertical="top"/>
      <protection locked="0"/>
    </xf>
    <xf numFmtId="0" fontId="15" fillId="0" borderId="1" xfId="0" applyFont="1" applyBorder="1" applyAlignment="1">
      <alignment horizontal="right"/>
    </xf>
    <xf numFmtId="0" fontId="4" fillId="0" borderId="22" xfId="3" applyBorder="1" applyAlignment="1" applyProtection="1">
      <alignment horizontal="left"/>
    </xf>
    <xf numFmtId="0" fontId="4" fillId="0" borderId="36" xfId="3" applyBorder="1" applyAlignment="1" applyProtection="1">
      <alignment horizontal="left"/>
    </xf>
    <xf numFmtId="0" fontId="4" fillId="0" borderId="2" xfId="3" applyBorder="1" applyAlignment="1" applyProtection="1">
      <alignment horizontal="left"/>
    </xf>
    <xf numFmtId="0" fontId="30" fillId="0" borderId="1" xfId="0" applyFont="1" applyBorder="1" applyAlignment="1">
      <alignment horizontal="right"/>
    </xf>
    <xf numFmtId="0" fontId="32" fillId="0" borderId="1" xfId="0" applyFont="1" applyBorder="1" applyAlignment="1">
      <alignment horizontal="left"/>
    </xf>
  </cellXfs>
  <cellStyles count="6">
    <cellStyle name="Comma" xfId="1" builtinId="3"/>
    <cellStyle name="Currency" xfId="2" builtinId="4"/>
    <cellStyle name="Followed Hyperlink" xfId="5" builtinId="9" hidden="1"/>
    <cellStyle name="Hyperlink" xfId="3" builtinId="8"/>
    <cellStyle name="Normal" xfId="0" builtinId="0"/>
    <cellStyle name="Percent" xfId="4" builtinId="5"/>
  </cellStyles>
  <dxfs count="77">
    <dxf>
      <font>
        <b val="0"/>
        <i val="0"/>
        <condense val="0"/>
        <extend val="0"/>
        <color indexed="56"/>
      </font>
      <fill>
        <patternFill>
          <bgColor indexed="51"/>
        </patternFill>
      </fill>
      <border>
        <left style="thin">
          <color indexed="9"/>
        </left>
      </border>
    </dxf>
    <dxf>
      <font>
        <condense val="0"/>
        <extend val="0"/>
        <color indexed="9"/>
      </font>
    </dxf>
    <dxf>
      <font>
        <condense val="0"/>
        <extend val="0"/>
        <color indexed="9"/>
      </font>
      <border>
        <left style="thin">
          <color indexed="9"/>
        </left>
        <right style="thin">
          <color indexed="9"/>
        </right>
        <top style="thin">
          <color indexed="9"/>
        </top>
        <bottom style="thin">
          <color indexed="9"/>
        </bottom>
      </border>
    </dxf>
    <dxf>
      <font>
        <b val="0"/>
        <i val="0"/>
        <condense val="0"/>
        <extend val="0"/>
        <color indexed="56"/>
      </font>
      <fill>
        <patternFill>
          <bgColor indexed="51"/>
        </patternFill>
      </fill>
      <border>
        <left style="thin">
          <color indexed="9"/>
        </left>
      </border>
    </dxf>
    <dxf>
      <font>
        <condense val="0"/>
        <extend val="0"/>
        <color indexed="9"/>
      </font>
    </dxf>
    <dxf>
      <font>
        <condense val="0"/>
        <extend val="0"/>
        <color indexed="9"/>
      </font>
      <fill>
        <patternFill>
          <bgColor indexed="56"/>
        </patternFill>
      </fill>
      <border>
        <left style="thin">
          <color indexed="9"/>
        </left>
      </border>
    </dxf>
    <dxf>
      <font>
        <condense val="0"/>
        <extend val="0"/>
        <color indexed="9"/>
      </font>
    </dxf>
    <dxf>
      <font>
        <condense val="0"/>
        <extend val="0"/>
        <color indexed="9"/>
      </font>
      <border>
        <left style="thin">
          <color indexed="9"/>
        </left>
        <right style="thin">
          <color indexed="9"/>
        </right>
        <top style="thin">
          <color indexed="9"/>
        </top>
        <bottom style="thin">
          <color indexed="9"/>
        </bottom>
      </border>
    </dxf>
    <dxf>
      <font>
        <b val="0"/>
        <i val="0"/>
        <condense val="0"/>
        <extend val="0"/>
        <color indexed="56"/>
      </font>
      <fill>
        <patternFill>
          <bgColor indexed="51"/>
        </patternFill>
      </fill>
      <border>
        <left style="thin">
          <color indexed="9"/>
        </left>
      </border>
    </dxf>
    <dxf>
      <font>
        <condense val="0"/>
        <extend val="0"/>
        <color indexed="9"/>
      </font>
    </dxf>
    <dxf>
      <font>
        <condense val="0"/>
        <extend val="0"/>
        <color indexed="9"/>
      </font>
      <fill>
        <patternFill>
          <bgColor indexed="56"/>
        </patternFill>
      </fill>
      <border>
        <left style="thin">
          <color indexed="9"/>
        </left>
      </border>
    </dxf>
    <dxf>
      <font>
        <condense val="0"/>
        <extend val="0"/>
        <color indexed="9"/>
      </font>
    </dxf>
    <dxf>
      <border>
        <left style="thin">
          <color indexed="9"/>
        </left>
      </border>
    </dxf>
    <dxf>
      <font>
        <condense val="0"/>
        <extend val="0"/>
        <color indexed="9"/>
      </font>
    </dxf>
    <dxf>
      <font>
        <condense val="0"/>
        <extend val="0"/>
        <color indexed="9"/>
      </font>
      <border>
        <left style="thin">
          <color indexed="9"/>
        </left>
        <right style="thin">
          <color indexed="9"/>
        </right>
        <top style="thin">
          <color indexed="9"/>
        </top>
        <bottom style="thin">
          <color indexed="9"/>
        </bottom>
      </border>
    </dxf>
    <dxf>
      <font>
        <b val="0"/>
        <i val="0"/>
        <condense val="0"/>
        <extend val="0"/>
        <color indexed="56"/>
      </font>
      <fill>
        <patternFill>
          <bgColor indexed="51"/>
        </patternFill>
      </fill>
      <border>
        <left style="thin">
          <color indexed="9"/>
        </left>
      </border>
    </dxf>
    <dxf>
      <font>
        <condense val="0"/>
        <extend val="0"/>
        <color indexed="9"/>
      </font>
    </dxf>
    <dxf>
      <font>
        <condense val="0"/>
        <extend val="0"/>
        <color indexed="9"/>
      </font>
      <fill>
        <patternFill>
          <bgColor indexed="56"/>
        </patternFill>
      </fill>
      <border>
        <left style="thin">
          <color indexed="9"/>
        </left>
      </border>
    </dxf>
    <dxf>
      <font>
        <condense val="0"/>
        <extend val="0"/>
        <color indexed="9"/>
      </font>
    </dxf>
    <dxf>
      <border>
        <left style="thin">
          <color indexed="9"/>
        </left>
      </border>
    </dxf>
    <dxf>
      <font>
        <condense val="0"/>
        <extend val="0"/>
        <color indexed="9"/>
      </font>
    </dxf>
    <dxf>
      <font>
        <condense val="0"/>
        <extend val="0"/>
        <color indexed="9"/>
      </font>
      <border>
        <left style="thin">
          <color indexed="9"/>
        </left>
        <right style="thin">
          <color indexed="9"/>
        </right>
        <top style="thin">
          <color indexed="9"/>
        </top>
        <bottom style="thin">
          <color indexed="9"/>
        </bottom>
      </border>
    </dxf>
    <dxf>
      <font>
        <b val="0"/>
        <i val="0"/>
        <condense val="0"/>
        <extend val="0"/>
        <color indexed="56"/>
      </font>
      <fill>
        <patternFill>
          <bgColor indexed="51"/>
        </patternFill>
      </fill>
      <border>
        <left style="thin">
          <color indexed="9"/>
        </left>
      </border>
    </dxf>
    <dxf>
      <font>
        <condense val="0"/>
        <extend val="0"/>
        <color indexed="9"/>
      </font>
    </dxf>
    <dxf>
      <font>
        <condense val="0"/>
        <extend val="0"/>
        <color indexed="9"/>
      </font>
      <fill>
        <patternFill>
          <bgColor indexed="56"/>
        </patternFill>
      </fill>
      <border>
        <left style="thin">
          <color indexed="9"/>
        </left>
      </border>
    </dxf>
    <dxf>
      <font>
        <condense val="0"/>
        <extend val="0"/>
        <color indexed="9"/>
      </font>
    </dxf>
    <dxf>
      <border>
        <left style="thin">
          <color indexed="9"/>
        </left>
      </border>
    </dxf>
    <dxf>
      <font>
        <condense val="0"/>
        <extend val="0"/>
        <color indexed="9"/>
      </font>
    </dxf>
    <dxf>
      <font>
        <condense val="0"/>
        <extend val="0"/>
        <color indexed="9"/>
      </font>
      <border>
        <left style="thin">
          <color indexed="9"/>
        </left>
        <right style="thin">
          <color indexed="9"/>
        </right>
        <top style="thin">
          <color indexed="9"/>
        </top>
        <bottom style="thin">
          <color indexed="9"/>
        </bottom>
      </border>
    </dxf>
    <dxf>
      <font>
        <b val="0"/>
        <i val="0"/>
        <condense val="0"/>
        <extend val="0"/>
        <color indexed="56"/>
      </font>
      <fill>
        <patternFill>
          <bgColor indexed="51"/>
        </patternFill>
      </fill>
      <border>
        <left style="thin">
          <color indexed="9"/>
        </left>
      </border>
    </dxf>
    <dxf>
      <font>
        <condense val="0"/>
        <extend val="0"/>
        <color indexed="9"/>
      </font>
    </dxf>
    <dxf>
      <font>
        <condense val="0"/>
        <extend val="0"/>
        <color indexed="9"/>
      </font>
      <fill>
        <patternFill>
          <bgColor indexed="56"/>
        </patternFill>
      </fill>
      <border>
        <left style="thin">
          <color indexed="9"/>
        </left>
      </border>
    </dxf>
    <dxf>
      <font>
        <condense val="0"/>
        <extend val="0"/>
        <color indexed="9"/>
      </font>
    </dxf>
    <dxf>
      <border>
        <left style="thin">
          <color indexed="9"/>
        </left>
      </border>
    </dxf>
    <dxf>
      <font>
        <condense val="0"/>
        <extend val="0"/>
        <color indexed="9"/>
      </font>
    </dxf>
    <dxf>
      <font>
        <condense val="0"/>
        <extend val="0"/>
        <color indexed="9"/>
      </font>
      <border>
        <left style="thin">
          <color indexed="9"/>
        </left>
        <right style="thin">
          <color indexed="9"/>
        </right>
        <top style="thin">
          <color indexed="9"/>
        </top>
        <bottom style="thin">
          <color indexed="9"/>
        </bottom>
      </border>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border>
        <top style="thin">
          <color indexed="9"/>
        </top>
        <bottom style="thin">
          <color indexed="9"/>
        </bottom>
      </border>
    </dxf>
    <dxf>
      <font>
        <condense val="0"/>
        <extend val="0"/>
        <color indexed="9"/>
      </font>
    </dxf>
    <dxf>
      <font>
        <condense val="0"/>
        <extend val="0"/>
        <color indexed="9"/>
      </font>
    </dxf>
    <dxf>
      <font>
        <condense val="0"/>
        <extend val="0"/>
        <color indexed="9"/>
      </font>
      <border>
        <top style="thin">
          <color indexed="9"/>
        </top>
        <bottom style="thin">
          <color indexed="9"/>
        </bottom>
      </border>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b/>
        <i val="0"/>
        <condense val="0"/>
        <extend val="0"/>
        <color indexed="10"/>
      </font>
    </dxf>
    <dxf>
      <font>
        <b/>
        <i val="0"/>
        <condense val="0"/>
        <extend val="0"/>
        <color indexed="10"/>
      </font>
    </dxf>
    <dxf>
      <font>
        <b val="0"/>
        <i val="0"/>
        <condense val="0"/>
        <extend val="0"/>
        <color indexed="23"/>
      </font>
      <border>
        <left style="thin">
          <color indexed="55"/>
        </left>
      </border>
    </dxf>
    <dxf>
      <font>
        <b val="0"/>
        <i val="0"/>
        <condense val="0"/>
        <extend val="0"/>
        <color indexed="23"/>
      </font>
    </dxf>
    <dxf>
      <font>
        <condense val="0"/>
        <extend val="0"/>
        <color indexed="10"/>
      </font>
    </dxf>
    <dxf>
      <font>
        <condense val="0"/>
        <extend val="0"/>
        <color indexed="9"/>
      </font>
    </dxf>
    <dxf>
      <font>
        <condense val="0"/>
        <extend val="0"/>
        <color indexed="9"/>
      </font>
    </dxf>
    <dxf>
      <font>
        <b val="0"/>
        <i val="0"/>
        <condense val="0"/>
        <extend val="0"/>
        <color indexed="23"/>
      </font>
    </dxf>
  </dxfs>
  <tableStyles count="0" defaultTableStyle="TableStyleMedium2" defaultPivotStyle="PivotStyleLight16"/>
  <colors>
    <mruColors>
      <color rgb="FF00246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trlProps/ctrlProp1.xml><?xml version="1.0" encoding="utf-8"?>
<formControlPr xmlns="http://schemas.microsoft.com/office/spreadsheetml/2009/9/main" objectType="Radio" firstButton="1" fmlaLink="'2'!$C$3" lockText="1"/>
</file>

<file path=xl/ctrlProps/ctrlProp10.xml><?xml version="1.0" encoding="utf-8"?>
<formControlPr xmlns="http://schemas.microsoft.com/office/spreadsheetml/2009/9/main" objectType="Drop" dropLines="5" dropStyle="combo" dx="16" fmlaLink="'2'!$D$52" fmlaRange="'2'!$B$94:$B$102" noThreeD="1" sel="0" val="0"/>
</file>

<file path=xl/ctrlProps/ctrlProp11.xml><?xml version="1.0" encoding="utf-8"?>
<formControlPr xmlns="http://schemas.microsoft.com/office/spreadsheetml/2009/9/main" objectType="Drop" dropStyle="combo" dx="16" fmlaLink="'2'!$D$54" fmlaRange="'2'!$B$108:$B$111" noThreeD="1" sel="0" val="0"/>
</file>

<file path=xl/ctrlProps/ctrlProp12.xml><?xml version="1.0" encoding="utf-8"?>
<formControlPr xmlns="http://schemas.microsoft.com/office/spreadsheetml/2009/9/main" objectType="Drop" dropLines="14" dropStyle="combo" dx="16" fmlaLink="'2'!$C$31" fmlaRange="'2'!$B$31:$B$43" noThreeD="1" sel="1" val="0"/>
</file>

<file path=xl/ctrlProps/ctrlProp13.xml><?xml version="1.0" encoding="utf-8"?>
<formControlPr xmlns="http://schemas.microsoft.com/office/spreadsheetml/2009/9/main" objectType="Drop" dropLines="5" dropStyle="combo" dx="16" fmlaLink="'2'!$C$32" fmlaRange="'2'!$C$45:$C$74" noThreeD="1" sel="1" val="0"/>
</file>

<file path=xl/ctrlProps/ctrlProp14.xml><?xml version="1.0" encoding="utf-8"?>
<formControlPr xmlns="http://schemas.microsoft.com/office/spreadsheetml/2009/9/main" objectType="Drop" dropLines="14" dropStyle="combo" dx="16" fmlaLink="'2'!$C$33" fmlaRange="'2'!$B$31:$B$43" noThreeD="1" sel="1" val="0"/>
</file>

<file path=xl/ctrlProps/ctrlProp15.xml><?xml version="1.0" encoding="utf-8"?>
<formControlPr xmlns="http://schemas.microsoft.com/office/spreadsheetml/2009/9/main" objectType="Drop" dropLines="5" dropStyle="combo" dx="16" fmlaLink="'2'!$C$34" fmlaRange="'2'!$C$75:$C$80" noThreeD="1" sel="1" val="0"/>
</file>

<file path=xl/ctrlProps/ctrlProp16.xml><?xml version="1.0" encoding="utf-8"?>
<formControlPr xmlns="http://schemas.microsoft.com/office/spreadsheetml/2009/9/main" objectType="Drop" dropLines="14" dropStyle="combo" dx="16" fmlaLink="'2'!$C$35" fmlaRange="'2'!$B$31:$B$44" noThreeD="1" sel="1" val="0"/>
</file>

<file path=xl/ctrlProps/ctrlProp17.xml><?xml version="1.0" encoding="utf-8"?>
<formControlPr xmlns="http://schemas.microsoft.com/office/spreadsheetml/2009/9/main" objectType="Drop" dropLines="5" dropStyle="combo" dx="16" fmlaLink="'2'!$C$36" fmlaRange="'2'!$C$81:$C$85" noThreeD="1" sel="1" val="0"/>
</file>

<file path=xl/ctrlProps/ctrlProp18.xml><?xml version="1.0" encoding="utf-8"?>
<formControlPr xmlns="http://schemas.microsoft.com/office/spreadsheetml/2009/9/main" objectType="Drop" dropLines="12" dropStyle="combo" dx="16" fmlaLink="'2'!$C$9" fmlaRange="'2'!$B$9:$B$30" noThreeD="1" sel="1" val="0"/>
</file>

<file path=xl/ctrlProps/ctrlProp19.xml><?xml version="1.0" encoding="utf-8"?>
<formControlPr xmlns="http://schemas.microsoft.com/office/spreadsheetml/2009/9/main" objectType="Drop" dropLines="4" dropStyle="combo" dx="16" fmlaLink="'2'!$C$5" fmlaRange="'2'!$B$4:$B$8" noThreeD="1" sel="1" val="0"/>
</file>

<file path=xl/ctrlProps/ctrlProp2.xml><?xml version="1.0" encoding="utf-8"?>
<formControlPr xmlns="http://schemas.microsoft.com/office/spreadsheetml/2009/9/main" objectType="Radio" checked="Checked" lockText="1"/>
</file>

<file path=xl/ctrlProps/ctrlProp20.xml><?xml version="1.0" encoding="utf-8"?>
<formControlPr xmlns="http://schemas.microsoft.com/office/spreadsheetml/2009/9/main" objectType="Drop" dropStyle="combo" dx="16" fmlaLink="'2'!$E$44" fmlaRange="'2'!$B$87:$B$93" noThreeD="1" sel="7" val="0"/>
</file>

<file path=xl/ctrlProps/ctrlProp21.xml><?xml version="1.0" encoding="utf-8"?>
<formControlPr xmlns="http://schemas.microsoft.com/office/spreadsheetml/2009/9/main" objectType="Drop" dropStyle="combo" dx="16" fmlaLink="'2'!$E$45" fmlaRange="'2'!$B$87:$B$93" noThreeD="1" sel="7" val="0"/>
</file>

<file path=xl/ctrlProps/ctrlProp22.xml><?xml version="1.0" encoding="utf-8"?>
<formControlPr xmlns="http://schemas.microsoft.com/office/spreadsheetml/2009/9/main" objectType="Drop" dropStyle="combo" dx="16" fmlaLink="'2'!$E$46" fmlaRange="'2'!$B$87:$B$93" noThreeD="1" sel="0" val="0"/>
</file>

<file path=xl/ctrlProps/ctrlProp3.xml><?xml version="1.0" encoding="utf-8"?>
<formControlPr xmlns="http://schemas.microsoft.com/office/spreadsheetml/2009/9/main" objectType="Drop" dropStyle="combo" dx="16" fmlaLink="'2'!$D$45" fmlaRange="'2'!$B$103:$B$107" noThreeD="1" sel="5" val="0"/>
</file>

<file path=xl/ctrlProps/ctrlProp4.xml><?xml version="1.0" encoding="utf-8"?>
<formControlPr xmlns="http://schemas.microsoft.com/office/spreadsheetml/2009/9/main" objectType="Drop" dropLines="9" dropStyle="combo" dx="16" fmlaLink="'2'!$D$44" fmlaRange="'2'!$B$94:$B$102" noThreeD="1" sel="9" val="0"/>
</file>

<file path=xl/ctrlProps/ctrlProp5.xml><?xml version="1.0" encoding="utf-8"?>
<formControlPr xmlns="http://schemas.microsoft.com/office/spreadsheetml/2009/9/main" objectType="Drop" dropStyle="combo" dx="16" fmlaLink="'2'!$D$46" fmlaRange="'2'!$B$108:$B$111" noThreeD="1" sel="4" val="0"/>
</file>

<file path=xl/ctrlProps/ctrlProp6.xml><?xml version="1.0" encoding="utf-8"?>
<formControlPr xmlns="http://schemas.microsoft.com/office/spreadsheetml/2009/9/main" objectType="Drop" dropStyle="combo" dx="16" fmlaLink="'2'!$D$49" fmlaRange="'2'!$B$103:$B$107" noThreeD="1" sel="0" val="0"/>
</file>

<file path=xl/ctrlProps/ctrlProp7.xml><?xml version="1.0" encoding="utf-8"?>
<formControlPr xmlns="http://schemas.microsoft.com/office/spreadsheetml/2009/9/main" objectType="Drop" dropLines="9" dropStyle="combo" dx="16" fmlaLink="'2'!$D$48" fmlaRange="'2'!$B$94:$B$102" noThreeD="1" sel="0" val="0"/>
</file>

<file path=xl/ctrlProps/ctrlProp8.xml><?xml version="1.0" encoding="utf-8"?>
<formControlPr xmlns="http://schemas.microsoft.com/office/spreadsheetml/2009/9/main" objectType="Drop" dropStyle="combo" dx="16" fmlaLink="'2'!$D$50" fmlaRange="'2'!$B$108:$B$111" noThreeD="1" sel="0" val="0"/>
</file>

<file path=xl/ctrlProps/ctrlProp9.xml><?xml version="1.0" encoding="utf-8"?>
<formControlPr xmlns="http://schemas.microsoft.com/office/spreadsheetml/2009/9/main" objectType="Drop" dropStyle="combo" dx="16" fmlaLink="'2'!$D$53" fmlaRange="'2'!$B$103:$B$107" noThreeD="1" sel="0" val="0"/>
</file>

<file path=xl/drawings/_rels/drawing2.xml.rels><?xml version="1.0" encoding="UTF-8" standalone="yes"?>
<Relationships xmlns="http://schemas.openxmlformats.org/package/2006/relationships"><Relationship Id="rId8" Type="http://schemas.openxmlformats.org/officeDocument/2006/relationships/hyperlink" Target="#Glossaire!A87"/><Relationship Id="rId13" Type="http://schemas.openxmlformats.org/officeDocument/2006/relationships/hyperlink" Target="#Section3"/><Relationship Id="rId18" Type="http://schemas.openxmlformats.org/officeDocument/2006/relationships/hyperlink" Target="#Section8"/><Relationship Id="rId3" Type="http://schemas.openxmlformats.org/officeDocument/2006/relationships/image" Target="../media/image1.png"/><Relationship Id="rId21" Type="http://schemas.openxmlformats.org/officeDocument/2006/relationships/hyperlink" Target="#Guide!A1"/><Relationship Id="rId7" Type="http://schemas.openxmlformats.org/officeDocument/2006/relationships/hyperlink" Target="#Glossaire!A164"/><Relationship Id="rId12" Type="http://schemas.openxmlformats.org/officeDocument/2006/relationships/hyperlink" Target="#Section2"/><Relationship Id="rId17" Type="http://schemas.openxmlformats.org/officeDocument/2006/relationships/hyperlink" Target="#Section7"/><Relationship Id="rId2" Type="http://schemas.openxmlformats.org/officeDocument/2006/relationships/hyperlink" Target="#Glossaire!A15"/><Relationship Id="rId16" Type="http://schemas.openxmlformats.org/officeDocument/2006/relationships/hyperlink" Target="#Section6"/><Relationship Id="rId20" Type="http://schemas.openxmlformats.org/officeDocument/2006/relationships/hyperlink" Target="#Section10"/><Relationship Id="rId1" Type="http://schemas.openxmlformats.org/officeDocument/2006/relationships/hyperlink" Target="http://www23.statcan.gc.ca/imdb/p3VD_f.pl?Function=getVDPage1&amp;TVD=118464" TargetMode="External"/><Relationship Id="rId6" Type="http://schemas.openxmlformats.org/officeDocument/2006/relationships/hyperlink" Target="#Glossaire!A156"/><Relationship Id="rId11" Type="http://schemas.openxmlformats.org/officeDocument/2006/relationships/hyperlink" Target="#Section1"/><Relationship Id="rId5" Type="http://schemas.openxmlformats.org/officeDocument/2006/relationships/hyperlink" Target="#Glossaire!A158"/><Relationship Id="rId15" Type="http://schemas.openxmlformats.org/officeDocument/2006/relationships/hyperlink" Target="#Section5"/><Relationship Id="rId10" Type="http://schemas.openxmlformats.org/officeDocument/2006/relationships/image" Target="../media/image2.jpg"/><Relationship Id="rId19" Type="http://schemas.openxmlformats.org/officeDocument/2006/relationships/hyperlink" Target="#Section9"/><Relationship Id="rId4" Type="http://schemas.openxmlformats.org/officeDocument/2006/relationships/hyperlink" Target="#Glossaire!A166"/><Relationship Id="rId9" Type="http://schemas.openxmlformats.org/officeDocument/2006/relationships/hyperlink" Target="#Glossaire!A147"/><Relationship Id="rId14" Type="http://schemas.openxmlformats.org/officeDocument/2006/relationships/hyperlink" Target="#Section4"/><Relationship Id="rId22" Type="http://schemas.openxmlformats.org/officeDocument/2006/relationships/hyperlink" Target="#Glossaire!A1"/></Relationships>
</file>

<file path=xl/drawings/_rels/drawing3.xml.rels><?xml version="1.0" encoding="UTF-8" standalone="yes"?>
<Relationships xmlns="http://schemas.openxmlformats.org/package/2006/relationships"><Relationship Id="rId8" Type="http://schemas.openxmlformats.org/officeDocument/2006/relationships/hyperlink" Target="#GlossaryD"/><Relationship Id="rId13" Type="http://schemas.openxmlformats.org/officeDocument/2006/relationships/hyperlink" Target="#GlossaryM"/><Relationship Id="rId18" Type="http://schemas.openxmlformats.org/officeDocument/2006/relationships/hyperlink" Target="#GlossaryV"/><Relationship Id="rId3" Type="http://schemas.openxmlformats.org/officeDocument/2006/relationships/hyperlink" Target="#PlanFinancier!A1"/><Relationship Id="rId7" Type="http://schemas.openxmlformats.org/officeDocument/2006/relationships/hyperlink" Target="#GlossaryC"/><Relationship Id="rId12" Type="http://schemas.openxmlformats.org/officeDocument/2006/relationships/hyperlink" Target="#GlossaryI"/><Relationship Id="rId17" Type="http://schemas.openxmlformats.org/officeDocument/2006/relationships/hyperlink" Target="#GlossaryT"/><Relationship Id="rId2" Type="http://schemas.openxmlformats.org/officeDocument/2006/relationships/image" Target="../media/image3.jpg"/><Relationship Id="rId16" Type="http://schemas.openxmlformats.org/officeDocument/2006/relationships/hyperlink" Target="#GlossaryS"/><Relationship Id="rId1" Type="http://schemas.openxmlformats.org/officeDocument/2006/relationships/hyperlink" Target="#GlossaryE"/><Relationship Id="rId6" Type="http://schemas.openxmlformats.org/officeDocument/2006/relationships/hyperlink" Target="#GlossaryB"/><Relationship Id="rId11" Type="http://schemas.openxmlformats.org/officeDocument/2006/relationships/hyperlink" Target="#GlossaryH"/><Relationship Id="rId5" Type="http://schemas.openxmlformats.org/officeDocument/2006/relationships/hyperlink" Target="#GlossaryA"/><Relationship Id="rId15" Type="http://schemas.openxmlformats.org/officeDocument/2006/relationships/hyperlink" Target="#GlossaryR"/><Relationship Id="rId10" Type="http://schemas.openxmlformats.org/officeDocument/2006/relationships/hyperlink" Target="#GlossaryG"/><Relationship Id="rId4" Type="http://schemas.openxmlformats.org/officeDocument/2006/relationships/hyperlink" Target="#Guide!A1"/><Relationship Id="rId9" Type="http://schemas.openxmlformats.org/officeDocument/2006/relationships/hyperlink" Target="#GlossaryF"/><Relationship Id="rId14" Type="http://schemas.openxmlformats.org/officeDocument/2006/relationships/hyperlink" Target="#GlossaryP"/></Relationships>
</file>

<file path=xl/drawings/_rels/drawing4.xml.rels><?xml version="1.0" encoding="UTF-8" standalone="yes"?>
<Relationships xmlns="http://schemas.openxmlformats.org/package/2006/relationships"><Relationship Id="rId8" Type="http://schemas.openxmlformats.org/officeDocument/2006/relationships/hyperlink" Target="#GuideSection7h"/><Relationship Id="rId13" Type="http://schemas.openxmlformats.org/officeDocument/2006/relationships/hyperlink" Target="#GuideSection7j"/><Relationship Id="rId3" Type="http://schemas.openxmlformats.org/officeDocument/2006/relationships/hyperlink" Target="#GuideSection7a"/><Relationship Id="rId7" Type="http://schemas.openxmlformats.org/officeDocument/2006/relationships/hyperlink" Target="#GuideSection7e"/><Relationship Id="rId12" Type="http://schemas.openxmlformats.org/officeDocument/2006/relationships/hyperlink" Target="#GuideSection7i"/><Relationship Id="rId2" Type="http://schemas.openxmlformats.org/officeDocument/2006/relationships/image" Target="../media/image4.jpg"/><Relationship Id="rId1" Type="http://schemas.openxmlformats.org/officeDocument/2006/relationships/hyperlink" Target="#GuideSection7f"/><Relationship Id="rId6" Type="http://schemas.openxmlformats.org/officeDocument/2006/relationships/hyperlink" Target="#GuideSection7d"/><Relationship Id="rId11" Type="http://schemas.openxmlformats.org/officeDocument/2006/relationships/hyperlink" Target="#GuideSection7g"/><Relationship Id="rId5" Type="http://schemas.openxmlformats.org/officeDocument/2006/relationships/hyperlink" Target="#GuideSection7c"/><Relationship Id="rId10" Type="http://schemas.openxmlformats.org/officeDocument/2006/relationships/hyperlink" Target="#Glossaire!A1"/><Relationship Id="rId4" Type="http://schemas.openxmlformats.org/officeDocument/2006/relationships/hyperlink" Target="#GuideSection7b"/><Relationship Id="rId9" Type="http://schemas.openxmlformats.org/officeDocument/2006/relationships/hyperlink" Target="#PlanFinancier!A1"/></Relationships>
</file>

<file path=xl/drawings/drawing1.xml><?xml version="1.0" encoding="utf-8"?>
<xdr:wsDr xmlns:xdr="http://schemas.openxmlformats.org/drawingml/2006/spreadsheetDrawing" xmlns:a="http://schemas.openxmlformats.org/drawingml/2006/main">
  <xdr:twoCellAnchor>
    <xdr:from>
      <xdr:col>1</xdr:col>
      <xdr:colOff>142875</xdr:colOff>
      <xdr:row>654</xdr:row>
      <xdr:rowOff>123825</xdr:rowOff>
    </xdr:from>
    <xdr:to>
      <xdr:col>1</xdr:col>
      <xdr:colOff>142875</xdr:colOff>
      <xdr:row>656</xdr:row>
      <xdr:rowOff>66675</xdr:rowOff>
    </xdr:to>
    <xdr:sp macro="" textlink="">
      <xdr:nvSpPr>
        <xdr:cNvPr id="7169" name="Line 1">
          <a:extLst>
            <a:ext uri="{FF2B5EF4-FFF2-40B4-BE49-F238E27FC236}">
              <a16:creationId xmlns:a16="http://schemas.microsoft.com/office/drawing/2014/main" id="{00000000-0008-0000-0000-0000011C0000}"/>
            </a:ext>
          </a:extLst>
        </xdr:cNvPr>
        <xdr:cNvSpPr>
          <a:spLocks noChangeShapeType="1"/>
        </xdr:cNvSpPr>
      </xdr:nvSpPr>
      <xdr:spPr bwMode="auto">
        <a:xfrm>
          <a:off x="1981200" y="106022775"/>
          <a:ext cx="0" cy="266700"/>
        </a:xfrm>
        <a:prstGeom prst="line">
          <a:avLst/>
        </a:prstGeom>
        <a:noFill/>
        <a:ln w="9525">
          <a:solidFill>
            <a:srgbClr xmlns:mc="http://schemas.openxmlformats.org/markup-compatibility/2006" xmlns:a14="http://schemas.microsoft.com/office/drawing/2010/main" val="C0C0C0" mc:Ignorable="a14" a14:legacySpreadsheetColorIndex="2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142875</xdr:colOff>
      <xdr:row>648</xdr:row>
      <xdr:rowOff>123825</xdr:rowOff>
    </xdr:from>
    <xdr:to>
      <xdr:col>1</xdr:col>
      <xdr:colOff>142875</xdr:colOff>
      <xdr:row>650</xdr:row>
      <xdr:rowOff>66675</xdr:rowOff>
    </xdr:to>
    <xdr:sp macro="" textlink="">
      <xdr:nvSpPr>
        <xdr:cNvPr id="7170" name="Line 2">
          <a:extLst>
            <a:ext uri="{FF2B5EF4-FFF2-40B4-BE49-F238E27FC236}">
              <a16:creationId xmlns:a16="http://schemas.microsoft.com/office/drawing/2014/main" id="{00000000-0008-0000-0000-0000021C0000}"/>
            </a:ext>
          </a:extLst>
        </xdr:cNvPr>
        <xdr:cNvSpPr>
          <a:spLocks noChangeShapeType="1"/>
        </xdr:cNvSpPr>
      </xdr:nvSpPr>
      <xdr:spPr bwMode="auto">
        <a:xfrm>
          <a:off x="1981200" y="105051225"/>
          <a:ext cx="0" cy="266700"/>
        </a:xfrm>
        <a:prstGeom prst="line">
          <a:avLst/>
        </a:prstGeom>
        <a:noFill/>
        <a:ln w="9525">
          <a:solidFill>
            <a:srgbClr xmlns:mc="http://schemas.openxmlformats.org/markup-compatibility/2006" xmlns:a14="http://schemas.microsoft.com/office/drawing/2010/main" val="C0C0C0" mc:Ignorable="a14" a14:legacySpreadsheetColorIndex="22"/>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20</xdr:row>
      <xdr:rowOff>19050</xdr:rowOff>
    </xdr:from>
    <xdr:to>
      <xdr:col>4</xdr:col>
      <xdr:colOff>0</xdr:colOff>
      <xdr:row>20</xdr:row>
      <xdr:rowOff>19050</xdr:rowOff>
    </xdr:to>
    <xdr:sp macro="" textlink="">
      <xdr:nvSpPr>
        <xdr:cNvPr id="1112" name="Freeform 88">
          <a:extLst>
            <a:ext uri="{FF2B5EF4-FFF2-40B4-BE49-F238E27FC236}">
              <a16:creationId xmlns:a16="http://schemas.microsoft.com/office/drawing/2014/main" id="{00000000-0008-0000-0100-000058040000}"/>
            </a:ext>
          </a:extLst>
        </xdr:cNvPr>
        <xdr:cNvSpPr>
          <a:spLocks/>
        </xdr:cNvSpPr>
      </xdr:nvSpPr>
      <xdr:spPr bwMode="auto">
        <a:xfrm>
          <a:off x="2209800" y="6457950"/>
          <a:ext cx="942975" cy="0"/>
        </a:xfrm>
        <a:custGeom>
          <a:avLst/>
          <a:gdLst>
            <a:gd name="T0" fmla="*/ 0 w 233"/>
            <a:gd name="T1" fmla="*/ 0 h 12"/>
            <a:gd name="T2" fmla="*/ 0 w 233"/>
            <a:gd name="T3" fmla="*/ 12 h 12"/>
            <a:gd name="T4" fmla="*/ 233 w 233"/>
            <a:gd name="T5" fmla="*/ 12 h 12"/>
            <a:gd name="T6" fmla="*/ 233 w 233"/>
            <a:gd name="T7" fmla="*/ 0 h 12"/>
          </a:gdLst>
          <a:ahLst/>
          <a:cxnLst>
            <a:cxn ang="0">
              <a:pos x="T0" y="T1"/>
            </a:cxn>
            <a:cxn ang="0">
              <a:pos x="T2" y="T3"/>
            </a:cxn>
            <a:cxn ang="0">
              <a:pos x="T4" y="T5"/>
            </a:cxn>
            <a:cxn ang="0">
              <a:pos x="T6" y="T7"/>
            </a:cxn>
          </a:cxnLst>
          <a:rect l="0" t="0" r="r" b="b"/>
          <a:pathLst>
            <a:path w="233" h="12">
              <a:moveTo>
                <a:pt x="0" y="0"/>
              </a:moveTo>
              <a:lnTo>
                <a:pt x="0" y="12"/>
              </a:lnTo>
              <a:lnTo>
                <a:pt x="233" y="12"/>
              </a:lnTo>
              <a:lnTo>
                <a:pt x="233" y="0"/>
              </a:lnTo>
            </a:path>
          </a:pathLst>
        </a:custGeom>
        <a:noFill/>
        <a:ln w="3175" cmpd="sng">
          <a:solidFill>
            <a:srgbClr xmlns:mc="http://schemas.openxmlformats.org/markup-compatibility/2006" xmlns:a14="http://schemas.microsoft.com/office/drawing/2010/main" val="C0C0C0" mc:Ignorable="a14" a14:legacySpreadsheetColorIndex="22"/>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fPrintsWithSheet="0"/>
  </xdr:twoCellAnchor>
  <xdr:twoCellAnchor>
    <xdr:from>
      <xdr:col>4</xdr:col>
      <xdr:colOff>47625</xdr:colOff>
      <xdr:row>19</xdr:row>
      <xdr:rowOff>104775</xdr:rowOff>
    </xdr:from>
    <xdr:to>
      <xdr:col>5</xdr:col>
      <xdr:colOff>552450</xdr:colOff>
      <xdr:row>20</xdr:row>
      <xdr:rowOff>104775</xdr:rowOff>
    </xdr:to>
    <xdr:sp macro="" textlink="">
      <xdr:nvSpPr>
        <xdr:cNvPr id="1233" name="Text Box 209">
          <a:hlinkClick xmlns:r="http://schemas.openxmlformats.org/officeDocument/2006/relationships" r:id="rId1"/>
          <a:extLst>
            <a:ext uri="{FF2B5EF4-FFF2-40B4-BE49-F238E27FC236}">
              <a16:creationId xmlns:a16="http://schemas.microsoft.com/office/drawing/2014/main" id="{00000000-0008-0000-0100-0000D1040000}"/>
            </a:ext>
          </a:extLst>
        </xdr:cNvPr>
        <xdr:cNvSpPr txBox="1">
          <a:spLocks noChangeArrowheads="1"/>
        </xdr:cNvSpPr>
      </xdr:nvSpPr>
      <xdr:spPr bwMode="auto">
        <a:xfrm>
          <a:off x="3086100" y="4581525"/>
          <a:ext cx="145732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CA" sz="1000" b="0" i="0" u="none" strike="noStrike" baseline="0">
              <a:solidFill>
                <a:srgbClr val="000000"/>
              </a:solidFill>
              <a:latin typeface="Arial"/>
              <a:cs typeface="Arial"/>
            </a:rPr>
            <a:t>(Trouvez-le </a:t>
          </a:r>
          <a:r>
            <a:rPr lang="en-CA" sz="1000" b="0" i="0" u="none" strike="noStrike" baseline="0">
              <a:solidFill>
                <a:srgbClr val="FF0000"/>
              </a:solidFill>
              <a:latin typeface="Arial"/>
              <a:cs typeface="Arial"/>
            </a:rPr>
            <a:t>ici</a:t>
          </a:r>
          <a:r>
            <a:rPr lang="en-CA" sz="1000" b="0" i="0" u="none" strike="noStrike" baseline="0">
              <a:solidFill>
                <a:srgbClr val="000000"/>
              </a:solidFill>
              <a:latin typeface="Arial"/>
              <a:cs typeface="Arial"/>
            </a:rPr>
            <a:t>)</a:t>
          </a:r>
        </a:p>
      </xdr:txBody>
    </xdr:sp>
    <xdr:clientData fPrintsWithSheet="0"/>
  </xdr:twoCellAnchor>
  <xdr:twoCellAnchor>
    <xdr:from>
      <xdr:col>13</xdr:col>
      <xdr:colOff>142875</xdr:colOff>
      <xdr:row>645</xdr:row>
      <xdr:rowOff>123825</xdr:rowOff>
    </xdr:from>
    <xdr:to>
      <xdr:col>13</xdr:col>
      <xdr:colOff>142875</xdr:colOff>
      <xdr:row>647</xdr:row>
      <xdr:rowOff>66675</xdr:rowOff>
    </xdr:to>
    <xdr:sp macro="" textlink="">
      <xdr:nvSpPr>
        <xdr:cNvPr id="1413" name="Line 389">
          <a:extLst>
            <a:ext uri="{FF2B5EF4-FFF2-40B4-BE49-F238E27FC236}">
              <a16:creationId xmlns:a16="http://schemas.microsoft.com/office/drawing/2014/main" id="{00000000-0008-0000-0100-000085050000}"/>
            </a:ext>
          </a:extLst>
        </xdr:cNvPr>
        <xdr:cNvSpPr>
          <a:spLocks noChangeShapeType="1"/>
        </xdr:cNvSpPr>
      </xdr:nvSpPr>
      <xdr:spPr bwMode="auto">
        <a:xfrm>
          <a:off x="14992350" y="112718850"/>
          <a:ext cx="0" cy="266700"/>
        </a:xfrm>
        <a:prstGeom prst="line">
          <a:avLst/>
        </a:prstGeom>
        <a:noFill/>
        <a:ln w="9525">
          <a:solidFill>
            <a:srgbClr xmlns:mc="http://schemas.openxmlformats.org/markup-compatibility/2006" xmlns:a14="http://schemas.microsoft.com/office/drawing/2010/main" val="C0C0C0" mc:Ignorable="a14" a14:legacySpreadsheetColorIndex="2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1</xdr:col>
      <xdr:colOff>9525</xdr:colOff>
      <xdr:row>134</xdr:row>
      <xdr:rowOff>57150</xdr:rowOff>
    </xdr:from>
    <xdr:to>
      <xdr:col>1</xdr:col>
      <xdr:colOff>95250</xdr:colOff>
      <xdr:row>134</xdr:row>
      <xdr:rowOff>133350</xdr:rowOff>
    </xdr:to>
    <xdr:sp macro="" textlink="">
      <xdr:nvSpPr>
        <xdr:cNvPr id="1470" name="AutoShape 446">
          <a:extLst>
            <a:ext uri="{FF2B5EF4-FFF2-40B4-BE49-F238E27FC236}">
              <a16:creationId xmlns:a16="http://schemas.microsoft.com/office/drawing/2014/main" id="{00000000-0008-0000-0100-0000BE050000}"/>
            </a:ext>
          </a:extLst>
        </xdr:cNvPr>
        <xdr:cNvSpPr>
          <a:spLocks noChangeArrowheads="1"/>
        </xdr:cNvSpPr>
      </xdr:nvSpPr>
      <xdr:spPr bwMode="auto">
        <a:xfrm flipV="1">
          <a:off x="219075" y="23460075"/>
          <a:ext cx="85725" cy="76200"/>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1</xdr:col>
      <xdr:colOff>9525</xdr:colOff>
      <xdr:row>157</xdr:row>
      <xdr:rowOff>57150</xdr:rowOff>
    </xdr:from>
    <xdr:to>
      <xdr:col>1</xdr:col>
      <xdr:colOff>95250</xdr:colOff>
      <xdr:row>157</xdr:row>
      <xdr:rowOff>133350</xdr:rowOff>
    </xdr:to>
    <xdr:sp macro="" textlink="">
      <xdr:nvSpPr>
        <xdr:cNvPr id="1471" name="AutoShape 447">
          <a:extLst>
            <a:ext uri="{FF2B5EF4-FFF2-40B4-BE49-F238E27FC236}">
              <a16:creationId xmlns:a16="http://schemas.microsoft.com/office/drawing/2014/main" id="{00000000-0008-0000-0100-0000BF050000}"/>
            </a:ext>
          </a:extLst>
        </xdr:cNvPr>
        <xdr:cNvSpPr>
          <a:spLocks noChangeArrowheads="1"/>
        </xdr:cNvSpPr>
      </xdr:nvSpPr>
      <xdr:spPr bwMode="auto">
        <a:xfrm flipV="1">
          <a:off x="219075" y="29308425"/>
          <a:ext cx="85725" cy="76200"/>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1</xdr:col>
      <xdr:colOff>9525</xdr:colOff>
      <xdr:row>80</xdr:row>
      <xdr:rowOff>57150</xdr:rowOff>
    </xdr:from>
    <xdr:to>
      <xdr:col>1</xdr:col>
      <xdr:colOff>95250</xdr:colOff>
      <xdr:row>80</xdr:row>
      <xdr:rowOff>133350</xdr:rowOff>
    </xdr:to>
    <xdr:sp macro="" textlink="">
      <xdr:nvSpPr>
        <xdr:cNvPr id="1472" name="AutoShape 448">
          <a:extLst>
            <a:ext uri="{FF2B5EF4-FFF2-40B4-BE49-F238E27FC236}">
              <a16:creationId xmlns:a16="http://schemas.microsoft.com/office/drawing/2014/main" id="{00000000-0008-0000-0100-0000C0050000}"/>
            </a:ext>
          </a:extLst>
        </xdr:cNvPr>
        <xdr:cNvSpPr>
          <a:spLocks noChangeArrowheads="1"/>
        </xdr:cNvSpPr>
      </xdr:nvSpPr>
      <xdr:spPr bwMode="auto">
        <a:xfrm flipV="1">
          <a:off x="219075" y="14820900"/>
          <a:ext cx="85725" cy="76200"/>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1</xdr:col>
      <xdr:colOff>9525</xdr:colOff>
      <xdr:row>41</xdr:row>
      <xdr:rowOff>57150</xdr:rowOff>
    </xdr:from>
    <xdr:to>
      <xdr:col>1</xdr:col>
      <xdr:colOff>95250</xdr:colOff>
      <xdr:row>41</xdr:row>
      <xdr:rowOff>133350</xdr:rowOff>
    </xdr:to>
    <xdr:sp macro="" textlink="">
      <xdr:nvSpPr>
        <xdr:cNvPr id="1473" name="AutoShape 449">
          <a:extLst>
            <a:ext uri="{FF2B5EF4-FFF2-40B4-BE49-F238E27FC236}">
              <a16:creationId xmlns:a16="http://schemas.microsoft.com/office/drawing/2014/main" id="{00000000-0008-0000-0100-0000C1050000}"/>
            </a:ext>
          </a:extLst>
        </xdr:cNvPr>
        <xdr:cNvSpPr>
          <a:spLocks noChangeArrowheads="1"/>
        </xdr:cNvSpPr>
      </xdr:nvSpPr>
      <xdr:spPr bwMode="auto">
        <a:xfrm flipV="1">
          <a:off x="219075" y="8286750"/>
          <a:ext cx="85725" cy="76200"/>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13</xdr:col>
      <xdr:colOff>142875</xdr:colOff>
      <xdr:row>639</xdr:row>
      <xdr:rowOff>123825</xdr:rowOff>
    </xdr:from>
    <xdr:to>
      <xdr:col>13</xdr:col>
      <xdr:colOff>142875</xdr:colOff>
      <xdr:row>641</xdr:row>
      <xdr:rowOff>66675</xdr:rowOff>
    </xdr:to>
    <xdr:sp macro="" textlink="">
      <xdr:nvSpPr>
        <xdr:cNvPr id="1474" name="Line 450">
          <a:extLst>
            <a:ext uri="{FF2B5EF4-FFF2-40B4-BE49-F238E27FC236}">
              <a16:creationId xmlns:a16="http://schemas.microsoft.com/office/drawing/2014/main" id="{00000000-0008-0000-0100-0000C2050000}"/>
            </a:ext>
          </a:extLst>
        </xdr:cNvPr>
        <xdr:cNvSpPr>
          <a:spLocks noChangeShapeType="1"/>
        </xdr:cNvSpPr>
      </xdr:nvSpPr>
      <xdr:spPr bwMode="auto">
        <a:xfrm>
          <a:off x="14992350" y="111747300"/>
          <a:ext cx="0" cy="266700"/>
        </a:xfrm>
        <a:prstGeom prst="line">
          <a:avLst/>
        </a:prstGeom>
        <a:noFill/>
        <a:ln w="9525">
          <a:solidFill>
            <a:srgbClr xmlns:mc="http://schemas.openxmlformats.org/markup-compatibility/2006" xmlns:a14="http://schemas.microsoft.com/office/drawing/2010/main" val="C0C0C0" mc:Ignorable="a14" a14:legacySpreadsheetColorIndex="2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114300</xdr:colOff>
      <xdr:row>260</xdr:row>
      <xdr:rowOff>57150</xdr:rowOff>
    </xdr:from>
    <xdr:to>
      <xdr:col>0</xdr:col>
      <xdr:colOff>200025</xdr:colOff>
      <xdr:row>260</xdr:row>
      <xdr:rowOff>133350</xdr:rowOff>
    </xdr:to>
    <xdr:sp macro="" textlink="">
      <xdr:nvSpPr>
        <xdr:cNvPr id="1475" name="AutoShape 451">
          <a:extLst>
            <a:ext uri="{FF2B5EF4-FFF2-40B4-BE49-F238E27FC236}">
              <a16:creationId xmlns:a16="http://schemas.microsoft.com/office/drawing/2014/main" id="{00000000-0008-0000-0100-0000C3050000}"/>
            </a:ext>
          </a:extLst>
        </xdr:cNvPr>
        <xdr:cNvSpPr>
          <a:spLocks noChangeArrowheads="1"/>
        </xdr:cNvSpPr>
      </xdr:nvSpPr>
      <xdr:spPr bwMode="auto">
        <a:xfrm flipV="1">
          <a:off x="114300" y="47977425"/>
          <a:ext cx="85725" cy="76200"/>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1</xdr:col>
      <xdr:colOff>9525</xdr:colOff>
      <xdr:row>355</xdr:row>
      <xdr:rowOff>57150</xdr:rowOff>
    </xdr:from>
    <xdr:to>
      <xdr:col>1</xdr:col>
      <xdr:colOff>95250</xdr:colOff>
      <xdr:row>355</xdr:row>
      <xdr:rowOff>133350</xdr:rowOff>
    </xdr:to>
    <xdr:sp macro="" textlink="">
      <xdr:nvSpPr>
        <xdr:cNvPr id="1476" name="AutoShape 452">
          <a:extLst>
            <a:ext uri="{FF2B5EF4-FFF2-40B4-BE49-F238E27FC236}">
              <a16:creationId xmlns:a16="http://schemas.microsoft.com/office/drawing/2014/main" id="{00000000-0008-0000-0100-0000C4050000}"/>
            </a:ext>
          </a:extLst>
        </xdr:cNvPr>
        <xdr:cNvSpPr>
          <a:spLocks noChangeArrowheads="1"/>
        </xdr:cNvSpPr>
      </xdr:nvSpPr>
      <xdr:spPr bwMode="auto">
        <a:xfrm flipV="1">
          <a:off x="219075" y="63246000"/>
          <a:ext cx="85725" cy="76200"/>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1</xdr:col>
      <xdr:colOff>9525</xdr:colOff>
      <xdr:row>439</xdr:row>
      <xdr:rowOff>57150</xdr:rowOff>
    </xdr:from>
    <xdr:to>
      <xdr:col>1</xdr:col>
      <xdr:colOff>95250</xdr:colOff>
      <xdr:row>439</xdr:row>
      <xdr:rowOff>133350</xdr:rowOff>
    </xdr:to>
    <xdr:sp macro="" textlink="">
      <xdr:nvSpPr>
        <xdr:cNvPr id="1477" name="AutoShape 453">
          <a:extLst>
            <a:ext uri="{FF2B5EF4-FFF2-40B4-BE49-F238E27FC236}">
              <a16:creationId xmlns:a16="http://schemas.microsoft.com/office/drawing/2014/main" id="{00000000-0008-0000-0100-0000C5050000}"/>
            </a:ext>
          </a:extLst>
        </xdr:cNvPr>
        <xdr:cNvSpPr>
          <a:spLocks noChangeArrowheads="1"/>
        </xdr:cNvSpPr>
      </xdr:nvSpPr>
      <xdr:spPr bwMode="auto">
        <a:xfrm flipV="1">
          <a:off x="219075" y="78905100"/>
          <a:ext cx="85725" cy="76200"/>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1</xdr:col>
      <xdr:colOff>9525</xdr:colOff>
      <xdr:row>416</xdr:row>
      <xdr:rowOff>57150</xdr:rowOff>
    </xdr:from>
    <xdr:to>
      <xdr:col>1</xdr:col>
      <xdr:colOff>95250</xdr:colOff>
      <xdr:row>416</xdr:row>
      <xdr:rowOff>133350</xdr:rowOff>
    </xdr:to>
    <xdr:sp macro="" textlink="">
      <xdr:nvSpPr>
        <xdr:cNvPr id="1478" name="AutoShape 454">
          <a:extLst>
            <a:ext uri="{FF2B5EF4-FFF2-40B4-BE49-F238E27FC236}">
              <a16:creationId xmlns:a16="http://schemas.microsoft.com/office/drawing/2014/main" id="{00000000-0008-0000-0100-0000C6050000}"/>
            </a:ext>
          </a:extLst>
        </xdr:cNvPr>
        <xdr:cNvSpPr>
          <a:spLocks noChangeArrowheads="1"/>
        </xdr:cNvSpPr>
      </xdr:nvSpPr>
      <xdr:spPr bwMode="auto">
        <a:xfrm flipV="1">
          <a:off x="219075" y="74914125"/>
          <a:ext cx="85725" cy="76200"/>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3</xdr:col>
          <xdr:colOff>7620</xdr:colOff>
          <xdr:row>14</xdr:row>
          <xdr:rowOff>114300</xdr:rowOff>
        </xdr:from>
        <xdr:to>
          <xdr:col>6</xdr:col>
          <xdr:colOff>30480</xdr:colOff>
          <xdr:row>14</xdr:row>
          <xdr:rowOff>335280</xdr:rowOff>
        </xdr:to>
        <xdr:sp macro="" textlink="">
          <xdr:nvSpPr>
            <xdr:cNvPr id="1580" name="Option Button 556" hidden="1">
              <a:extLst>
                <a:ext uri="{63B3BB69-23CF-44E3-9099-C40C66FF867C}">
                  <a14:compatExt spid="_x0000_s1580"/>
                </a:ext>
                <a:ext uri="{FF2B5EF4-FFF2-40B4-BE49-F238E27FC236}">
                  <a16:creationId xmlns:a16="http://schemas.microsoft.com/office/drawing/2014/main" id="{00000000-0008-0000-0100-00002C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fr-FR" sz="800" b="0" i="0" u="none" strike="noStrike" baseline="0">
                  <a:solidFill>
                    <a:srgbClr val="000000"/>
                  </a:solidFill>
                  <a:latin typeface="Tahoma"/>
                  <a:ea typeface="Tahoma"/>
                  <a:cs typeface="Tahoma"/>
                </a:rPr>
                <a:t>DÉMARRAGE OU EN AFFAIRES DEPUIS MOINS D'UN AN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7620</xdr:colOff>
          <xdr:row>14</xdr:row>
          <xdr:rowOff>342900</xdr:rowOff>
        </xdr:from>
        <xdr:to>
          <xdr:col>5</xdr:col>
          <xdr:colOff>144780</xdr:colOff>
          <xdr:row>14</xdr:row>
          <xdr:rowOff>563880</xdr:rowOff>
        </xdr:to>
        <xdr:sp macro="" textlink="">
          <xdr:nvSpPr>
            <xdr:cNvPr id="1582" name="Option Button 558" hidden="1">
              <a:extLst>
                <a:ext uri="{63B3BB69-23CF-44E3-9099-C40C66FF867C}">
                  <a14:compatExt spid="_x0000_s1582"/>
                </a:ext>
                <a:ext uri="{FF2B5EF4-FFF2-40B4-BE49-F238E27FC236}">
                  <a16:creationId xmlns:a16="http://schemas.microsoft.com/office/drawing/2014/main" id="{00000000-0008-0000-0100-00002E0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fr-FR" sz="800" b="0" i="0" u="none" strike="noStrike" baseline="0">
                  <a:solidFill>
                    <a:srgbClr val="000000"/>
                  </a:solidFill>
                  <a:latin typeface="Tahoma"/>
                  <a:ea typeface="Tahoma"/>
                  <a:cs typeface="Tahoma"/>
                </a:rPr>
                <a:t>EN AFFAIRES DEPUIS PLUS D'UN AN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391</xdr:row>
          <xdr:rowOff>83820</xdr:rowOff>
        </xdr:from>
        <xdr:to>
          <xdr:col>4</xdr:col>
          <xdr:colOff>304800</xdr:colOff>
          <xdr:row>392</xdr:row>
          <xdr:rowOff>0</xdr:rowOff>
        </xdr:to>
        <xdr:sp macro="" textlink="">
          <xdr:nvSpPr>
            <xdr:cNvPr id="1713" name="Drop Down 689" hidden="1">
              <a:extLst>
                <a:ext uri="{63B3BB69-23CF-44E3-9099-C40C66FF867C}">
                  <a14:compatExt spid="_x0000_s1713"/>
                </a:ext>
                <a:ext uri="{FF2B5EF4-FFF2-40B4-BE49-F238E27FC236}">
                  <a16:creationId xmlns:a16="http://schemas.microsoft.com/office/drawing/2014/main" id="{00000000-0008-0000-0100-0000B1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386</xdr:row>
          <xdr:rowOff>114300</xdr:rowOff>
        </xdr:from>
        <xdr:to>
          <xdr:col>4</xdr:col>
          <xdr:colOff>297180</xdr:colOff>
          <xdr:row>386</xdr:row>
          <xdr:rowOff>312420</xdr:rowOff>
        </xdr:to>
        <xdr:sp macro="" textlink="">
          <xdr:nvSpPr>
            <xdr:cNvPr id="1719" name="Drop Down 695" hidden="1">
              <a:extLst>
                <a:ext uri="{63B3BB69-23CF-44E3-9099-C40C66FF867C}">
                  <a14:compatExt spid="_x0000_s1719"/>
                </a:ext>
                <a:ext uri="{FF2B5EF4-FFF2-40B4-BE49-F238E27FC236}">
                  <a16:creationId xmlns:a16="http://schemas.microsoft.com/office/drawing/2014/main" id="{00000000-0008-0000-0100-0000B7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754380</xdr:colOff>
          <xdr:row>391</xdr:row>
          <xdr:rowOff>76200</xdr:rowOff>
        </xdr:from>
        <xdr:to>
          <xdr:col>5</xdr:col>
          <xdr:colOff>906780</xdr:colOff>
          <xdr:row>392</xdr:row>
          <xdr:rowOff>7620</xdr:rowOff>
        </xdr:to>
        <xdr:sp macro="" textlink="">
          <xdr:nvSpPr>
            <xdr:cNvPr id="1728" name="Drop Down 704" hidden="1">
              <a:extLst>
                <a:ext uri="{63B3BB69-23CF-44E3-9099-C40C66FF867C}">
                  <a14:compatExt spid="_x0000_s1728"/>
                </a:ext>
                <a:ext uri="{FF2B5EF4-FFF2-40B4-BE49-F238E27FC236}">
                  <a16:creationId xmlns:a16="http://schemas.microsoft.com/office/drawing/2014/main" id="{00000000-0008-0000-0100-0000C00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401</xdr:row>
          <xdr:rowOff>83820</xdr:rowOff>
        </xdr:from>
        <xdr:to>
          <xdr:col>4</xdr:col>
          <xdr:colOff>304800</xdr:colOff>
          <xdr:row>402</xdr:row>
          <xdr:rowOff>0</xdr:rowOff>
        </xdr:to>
        <xdr:sp macro="" textlink="">
          <xdr:nvSpPr>
            <xdr:cNvPr id="1889" name="Drop Down 865" hidden="1">
              <a:extLst>
                <a:ext uri="{63B3BB69-23CF-44E3-9099-C40C66FF867C}">
                  <a14:compatExt spid="_x0000_s1889"/>
                </a:ext>
                <a:ext uri="{FF2B5EF4-FFF2-40B4-BE49-F238E27FC236}">
                  <a16:creationId xmlns:a16="http://schemas.microsoft.com/office/drawing/2014/main" id="{00000000-0008-0000-0100-0000610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396</xdr:row>
          <xdr:rowOff>121920</xdr:rowOff>
        </xdr:from>
        <xdr:to>
          <xdr:col>4</xdr:col>
          <xdr:colOff>297180</xdr:colOff>
          <xdr:row>396</xdr:row>
          <xdr:rowOff>327660</xdr:rowOff>
        </xdr:to>
        <xdr:sp macro="" textlink="">
          <xdr:nvSpPr>
            <xdr:cNvPr id="1892" name="Drop Down 868" hidden="1">
              <a:extLst>
                <a:ext uri="{63B3BB69-23CF-44E3-9099-C40C66FF867C}">
                  <a14:compatExt spid="_x0000_s1892"/>
                </a:ext>
                <a:ext uri="{FF2B5EF4-FFF2-40B4-BE49-F238E27FC236}">
                  <a16:creationId xmlns:a16="http://schemas.microsoft.com/office/drawing/2014/main" id="{00000000-0008-0000-0100-0000640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754380</xdr:colOff>
          <xdr:row>401</xdr:row>
          <xdr:rowOff>76200</xdr:rowOff>
        </xdr:from>
        <xdr:to>
          <xdr:col>5</xdr:col>
          <xdr:colOff>906780</xdr:colOff>
          <xdr:row>402</xdr:row>
          <xdr:rowOff>0</xdr:rowOff>
        </xdr:to>
        <xdr:sp macro="" textlink="">
          <xdr:nvSpPr>
            <xdr:cNvPr id="1901" name="Drop Down 877" hidden="1">
              <a:extLst>
                <a:ext uri="{63B3BB69-23CF-44E3-9099-C40C66FF867C}">
                  <a14:compatExt spid="_x0000_s1901"/>
                </a:ext>
                <a:ext uri="{FF2B5EF4-FFF2-40B4-BE49-F238E27FC236}">
                  <a16:creationId xmlns:a16="http://schemas.microsoft.com/office/drawing/2014/main" id="{00000000-0008-0000-0100-00006D0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411</xdr:row>
          <xdr:rowOff>83820</xdr:rowOff>
        </xdr:from>
        <xdr:to>
          <xdr:col>4</xdr:col>
          <xdr:colOff>304800</xdr:colOff>
          <xdr:row>412</xdr:row>
          <xdr:rowOff>0</xdr:rowOff>
        </xdr:to>
        <xdr:sp macro="" textlink="">
          <xdr:nvSpPr>
            <xdr:cNvPr id="1903" name="Drop Down 879" hidden="1">
              <a:extLst>
                <a:ext uri="{63B3BB69-23CF-44E3-9099-C40C66FF867C}">
                  <a14:compatExt spid="_x0000_s1903"/>
                </a:ext>
                <a:ext uri="{FF2B5EF4-FFF2-40B4-BE49-F238E27FC236}">
                  <a16:creationId xmlns:a16="http://schemas.microsoft.com/office/drawing/2014/main" id="{00000000-0008-0000-0100-00006F0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406</xdr:row>
          <xdr:rowOff>121920</xdr:rowOff>
        </xdr:from>
        <xdr:to>
          <xdr:col>4</xdr:col>
          <xdr:colOff>289560</xdr:colOff>
          <xdr:row>406</xdr:row>
          <xdr:rowOff>327660</xdr:rowOff>
        </xdr:to>
        <xdr:sp macro="" textlink="">
          <xdr:nvSpPr>
            <xdr:cNvPr id="1906" name="Drop Down 882" hidden="1">
              <a:extLst>
                <a:ext uri="{63B3BB69-23CF-44E3-9099-C40C66FF867C}">
                  <a14:compatExt spid="_x0000_s1906"/>
                </a:ext>
                <a:ext uri="{FF2B5EF4-FFF2-40B4-BE49-F238E27FC236}">
                  <a16:creationId xmlns:a16="http://schemas.microsoft.com/office/drawing/2014/main" id="{00000000-0008-0000-0100-0000720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754380</xdr:colOff>
          <xdr:row>411</xdr:row>
          <xdr:rowOff>76200</xdr:rowOff>
        </xdr:from>
        <xdr:to>
          <xdr:col>5</xdr:col>
          <xdr:colOff>906780</xdr:colOff>
          <xdr:row>412</xdr:row>
          <xdr:rowOff>7620</xdr:rowOff>
        </xdr:to>
        <xdr:sp macro="" textlink="">
          <xdr:nvSpPr>
            <xdr:cNvPr id="1915" name="Drop Down 891" hidden="1">
              <a:extLst>
                <a:ext uri="{63B3BB69-23CF-44E3-9099-C40C66FF867C}">
                  <a14:compatExt spid="_x0000_s1915"/>
                </a:ext>
                <a:ext uri="{FF2B5EF4-FFF2-40B4-BE49-F238E27FC236}">
                  <a16:creationId xmlns:a16="http://schemas.microsoft.com/office/drawing/2014/main" id="{00000000-0008-0000-0100-00007B0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xdr:col>
      <xdr:colOff>1047750</xdr:colOff>
      <xdr:row>14</xdr:row>
      <xdr:rowOff>133350</xdr:rowOff>
    </xdr:from>
    <xdr:to>
      <xdr:col>2</xdr:col>
      <xdr:colOff>19050</xdr:colOff>
      <xdr:row>14</xdr:row>
      <xdr:rowOff>304800</xdr:rowOff>
    </xdr:to>
    <xdr:sp macro="" textlink="">
      <xdr:nvSpPr>
        <xdr:cNvPr id="1917" name="Text Box 893">
          <a:extLst>
            <a:ext uri="{FF2B5EF4-FFF2-40B4-BE49-F238E27FC236}">
              <a16:creationId xmlns:a16="http://schemas.microsoft.com/office/drawing/2014/main" id="{00000000-0008-0000-0100-00007D070000}"/>
            </a:ext>
          </a:extLst>
        </xdr:cNvPr>
        <xdr:cNvSpPr txBox="1">
          <a:spLocks noChangeArrowheads="1"/>
        </xdr:cNvSpPr>
      </xdr:nvSpPr>
      <xdr:spPr bwMode="auto">
        <a:xfrm>
          <a:off x="1257300" y="4476750"/>
          <a:ext cx="800100" cy="1714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22860" rIns="27432" bIns="0" anchor="t" upright="1"/>
        <a:lstStyle/>
        <a:p>
          <a:pPr algn="r" rtl="0">
            <a:defRPr sz="1000"/>
          </a:pPr>
          <a:r>
            <a:rPr lang="en-CA" sz="800" b="0" i="0" u="none" strike="noStrike" baseline="0">
              <a:solidFill>
                <a:srgbClr val="333333"/>
              </a:solidFill>
              <a:latin typeface="Arial"/>
              <a:cs typeface="Arial"/>
            </a:rPr>
            <a:t>STATUT</a:t>
          </a:r>
        </a:p>
      </xdr:txBody>
    </xdr:sp>
    <xdr:clientData fPrintsWithSheet="0"/>
  </xdr:twoCellAnchor>
  <xdr:twoCellAnchor editAs="absolute">
    <xdr:from>
      <xdr:col>0</xdr:col>
      <xdr:colOff>28575</xdr:colOff>
      <xdr:row>2</xdr:row>
      <xdr:rowOff>213800</xdr:rowOff>
    </xdr:from>
    <xdr:to>
      <xdr:col>6</xdr:col>
      <xdr:colOff>603250</xdr:colOff>
      <xdr:row>2</xdr:row>
      <xdr:rowOff>569394</xdr:rowOff>
    </xdr:to>
    <xdr:sp macro="" textlink="">
      <xdr:nvSpPr>
        <xdr:cNvPr id="1919" name="Text Box 895">
          <a:extLst>
            <a:ext uri="{FF2B5EF4-FFF2-40B4-BE49-F238E27FC236}">
              <a16:creationId xmlns:a16="http://schemas.microsoft.com/office/drawing/2014/main" id="{00000000-0008-0000-0100-00007F070000}"/>
            </a:ext>
          </a:extLst>
        </xdr:cNvPr>
        <xdr:cNvSpPr txBox="1">
          <a:spLocks noChangeArrowheads="1"/>
        </xdr:cNvSpPr>
      </xdr:nvSpPr>
      <xdr:spPr bwMode="auto">
        <a:xfrm>
          <a:off x="28575" y="1653133"/>
          <a:ext cx="5633508" cy="35559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CA" sz="1400" b="1" i="0" u="none" strike="noStrike" baseline="0">
              <a:solidFill>
                <a:srgbClr val="002469"/>
              </a:solidFill>
              <a:latin typeface="Arial"/>
              <a:cs typeface="Arial"/>
            </a:rPr>
            <a:t>VEUILLEZ FOURNIR LES INFORMATIONS SUIVANTES</a:t>
          </a:r>
        </a:p>
      </xdr:txBody>
    </xdr:sp>
    <xdr:clientData fPrintsWithSheet="0"/>
  </xdr:twoCellAnchor>
  <mc:AlternateContent xmlns:mc="http://schemas.openxmlformats.org/markup-compatibility/2006">
    <mc:Choice xmlns:a14="http://schemas.microsoft.com/office/drawing/2010/main" Requires="a14">
      <xdr:twoCellAnchor editAs="oneCell">
        <xdr:from>
          <xdr:col>3</xdr:col>
          <xdr:colOff>0</xdr:colOff>
          <xdr:row>15</xdr:row>
          <xdr:rowOff>38100</xdr:rowOff>
        </xdr:from>
        <xdr:to>
          <xdr:col>4</xdr:col>
          <xdr:colOff>76200</xdr:colOff>
          <xdr:row>16</xdr:row>
          <xdr:rowOff>0</xdr:rowOff>
        </xdr:to>
        <xdr:sp macro="" textlink="">
          <xdr:nvSpPr>
            <xdr:cNvPr id="1954" name="Drop Down 930" hidden="1">
              <a:extLst>
                <a:ext uri="{63B3BB69-23CF-44E3-9099-C40C66FF867C}">
                  <a14:compatExt spid="_x0000_s1954"/>
                </a:ext>
                <a:ext uri="{FF2B5EF4-FFF2-40B4-BE49-F238E27FC236}">
                  <a16:creationId xmlns:a16="http://schemas.microsoft.com/office/drawing/2014/main" id="{00000000-0008-0000-0100-0000A20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106680</xdr:colOff>
          <xdr:row>15</xdr:row>
          <xdr:rowOff>38100</xdr:rowOff>
        </xdr:from>
        <xdr:to>
          <xdr:col>5</xdr:col>
          <xdr:colOff>160020</xdr:colOff>
          <xdr:row>16</xdr:row>
          <xdr:rowOff>0</xdr:rowOff>
        </xdr:to>
        <xdr:sp macro="" textlink="">
          <xdr:nvSpPr>
            <xdr:cNvPr id="1955" name="Drop Down 931" hidden="1">
              <a:extLst>
                <a:ext uri="{63B3BB69-23CF-44E3-9099-C40C66FF867C}">
                  <a14:compatExt spid="_x0000_s1955"/>
                </a:ext>
                <a:ext uri="{FF2B5EF4-FFF2-40B4-BE49-F238E27FC236}">
                  <a16:creationId xmlns:a16="http://schemas.microsoft.com/office/drawing/2014/main" id="{00000000-0008-0000-0100-0000A30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16</xdr:row>
          <xdr:rowOff>38100</xdr:rowOff>
        </xdr:from>
        <xdr:to>
          <xdr:col>4</xdr:col>
          <xdr:colOff>76200</xdr:colOff>
          <xdr:row>17</xdr:row>
          <xdr:rowOff>7620</xdr:rowOff>
        </xdr:to>
        <xdr:sp macro="" textlink="">
          <xdr:nvSpPr>
            <xdr:cNvPr id="1956" name="Drop Down 932" hidden="1">
              <a:extLst>
                <a:ext uri="{63B3BB69-23CF-44E3-9099-C40C66FF867C}">
                  <a14:compatExt spid="_x0000_s1956"/>
                </a:ext>
                <a:ext uri="{FF2B5EF4-FFF2-40B4-BE49-F238E27FC236}">
                  <a16:creationId xmlns:a16="http://schemas.microsoft.com/office/drawing/2014/main" id="{00000000-0008-0000-0100-0000A40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106680</xdr:colOff>
          <xdr:row>16</xdr:row>
          <xdr:rowOff>45720</xdr:rowOff>
        </xdr:from>
        <xdr:to>
          <xdr:col>5</xdr:col>
          <xdr:colOff>160020</xdr:colOff>
          <xdr:row>17</xdr:row>
          <xdr:rowOff>30480</xdr:rowOff>
        </xdr:to>
        <xdr:sp macro="" textlink="">
          <xdr:nvSpPr>
            <xdr:cNvPr id="1957" name="Drop Down 933" hidden="1">
              <a:extLst>
                <a:ext uri="{63B3BB69-23CF-44E3-9099-C40C66FF867C}">
                  <a14:compatExt spid="_x0000_s1957"/>
                </a:ext>
                <a:ext uri="{FF2B5EF4-FFF2-40B4-BE49-F238E27FC236}">
                  <a16:creationId xmlns:a16="http://schemas.microsoft.com/office/drawing/2014/main" id="{00000000-0008-0000-0100-0000A50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17</xdr:row>
          <xdr:rowOff>45720</xdr:rowOff>
        </xdr:from>
        <xdr:to>
          <xdr:col>4</xdr:col>
          <xdr:colOff>76200</xdr:colOff>
          <xdr:row>18</xdr:row>
          <xdr:rowOff>30480</xdr:rowOff>
        </xdr:to>
        <xdr:sp macro="" textlink="">
          <xdr:nvSpPr>
            <xdr:cNvPr id="1961" name="Drop Down 937" hidden="1">
              <a:extLst>
                <a:ext uri="{63B3BB69-23CF-44E3-9099-C40C66FF867C}">
                  <a14:compatExt spid="_x0000_s1961"/>
                </a:ext>
                <a:ext uri="{FF2B5EF4-FFF2-40B4-BE49-F238E27FC236}">
                  <a16:creationId xmlns:a16="http://schemas.microsoft.com/office/drawing/2014/main" id="{00000000-0008-0000-0100-0000A90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106680</xdr:colOff>
          <xdr:row>17</xdr:row>
          <xdr:rowOff>45720</xdr:rowOff>
        </xdr:from>
        <xdr:to>
          <xdr:col>5</xdr:col>
          <xdr:colOff>160020</xdr:colOff>
          <xdr:row>18</xdr:row>
          <xdr:rowOff>30480</xdr:rowOff>
        </xdr:to>
        <xdr:sp macro="" textlink="">
          <xdr:nvSpPr>
            <xdr:cNvPr id="1962" name="Drop Down 938" hidden="1">
              <a:extLst>
                <a:ext uri="{63B3BB69-23CF-44E3-9099-C40C66FF867C}">
                  <a14:compatExt spid="_x0000_s1962"/>
                </a:ext>
                <a:ext uri="{FF2B5EF4-FFF2-40B4-BE49-F238E27FC236}">
                  <a16:creationId xmlns:a16="http://schemas.microsoft.com/office/drawing/2014/main" id="{00000000-0008-0000-0100-0000AA0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152400</xdr:colOff>
          <xdr:row>18</xdr:row>
          <xdr:rowOff>76200</xdr:rowOff>
        </xdr:from>
        <xdr:to>
          <xdr:col>6</xdr:col>
          <xdr:colOff>411480</xdr:colOff>
          <xdr:row>19</xdr:row>
          <xdr:rowOff>38100</xdr:rowOff>
        </xdr:to>
        <xdr:sp macro="" textlink="">
          <xdr:nvSpPr>
            <xdr:cNvPr id="1963" name="Drop Down 939" hidden="1">
              <a:extLst>
                <a:ext uri="{63B3BB69-23CF-44E3-9099-C40C66FF867C}">
                  <a14:compatExt spid="_x0000_s1963"/>
                </a:ext>
                <a:ext uri="{FF2B5EF4-FFF2-40B4-BE49-F238E27FC236}">
                  <a16:creationId xmlns:a16="http://schemas.microsoft.com/office/drawing/2014/main" id="{00000000-0008-0000-0100-0000AB0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13</xdr:row>
          <xdr:rowOff>137160</xdr:rowOff>
        </xdr:from>
        <xdr:to>
          <xdr:col>4</xdr:col>
          <xdr:colOff>693420</xdr:colOff>
          <xdr:row>14</xdr:row>
          <xdr:rowOff>0</xdr:rowOff>
        </xdr:to>
        <xdr:sp macro="" textlink="">
          <xdr:nvSpPr>
            <xdr:cNvPr id="1992" name="Drop Down 968" hidden="1">
              <a:extLst>
                <a:ext uri="{63B3BB69-23CF-44E3-9099-C40C66FF867C}">
                  <a14:compatExt spid="_x0000_s1992"/>
                </a:ext>
                <a:ext uri="{FF2B5EF4-FFF2-40B4-BE49-F238E27FC236}">
                  <a16:creationId xmlns:a16="http://schemas.microsoft.com/office/drawing/2014/main" id="{00000000-0008-0000-0100-0000C80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30480</xdr:colOff>
          <xdr:row>465</xdr:row>
          <xdr:rowOff>30480</xdr:rowOff>
        </xdr:from>
        <xdr:to>
          <xdr:col>5</xdr:col>
          <xdr:colOff>335280</xdr:colOff>
          <xdr:row>466</xdr:row>
          <xdr:rowOff>0</xdr:rowOff>
        </xdr:to>
        <xdr:sp macro="" textlink="">
          <xdr:nvSpPr>
            <xdr:cNvPr id="1993" name="Drop Down 969" hidden="1">
              <a:extLst>
                <a:ext uri="{63B3BB69-23CF-44E3-9099-C40C66FF867C}">
                  <a14:compatExt spid="_x0000_s1993"/>
                </a:ext>
                <a:ext uri="{FF2B5EF4-FFF2-40B4-BE49-F238E27FC236}">
                  <a16:creationId xmlns:a16="http://schemas.microsoft.com/office/drawing/2014/main" id="{00000000-0008-0000-0100-0000C90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6</xdr:col>
      <xdr:colOff>533400</xdr:colOff>
      <xdr:row>458</xdr:row>
      <xdr:rowOff>76200</xdr:rowOff>
    </xdr:from>
    <xdr:to>
      <xdr:col>6</xdr:col>
      <xdr:colOff>533400</xdr:colOff>
      <xdr:row>459</xdr:row>
      <xdr:rowOff>47625</xdr:rowOff>
    </xdr:to>
    <xdr:sp macro="" textlink="">
      <xdr:nvSpPr>
        <xdr:cNvPr id="8197" name="Line 1029">
          <a:extLst>
            <a:ext uri="{FF2B5EF4-FFF2-40B4-BE49-F238E27FC236}">
              <a16:creationId xmlns:a16="http://schemas.microsoft.com/office/drawing/2014/main" id="{00000000-0008-0000-0100-000005200000}"/>
            </a:ext>
          </a:extLst>
        </xdr:cNvPr>
        <xdr:cNvSpPr>
          <a:spLocks noChangeShapeType="1"/>
        </xdr:cNvSpPr>
      </xdr:nvSpPr>
      <xdr:spPr bwMode="auto">
        <a:xfrm flipV="1">
          <a:off x="5476875" y="82438875"/>
          <a:ext cx="0" cy="133350"/>
        </a:xfrm>
        <a:prstGeom prst="line">
          <a:avLst/>
        </a:prstGeom>
        <a:noFill/>
        <a:ln w="9525">
          <a:solidFill>
            <a:srgbClr xmlns:mc="http://schemas.openxmlformats.org/markup-compatibility/2006" xmlns:a14="http://schemas.microsoft.com/office/drawing/2010/main" val="808080" mc:Ignorable="a14" a14:legacySpreadsheetColorIndex="23"/>
          </a:solidFill>
          <a:round/>
          <a:headEnd type="arrow" w="med" len="med"/>
          <a:tailEnd/>
        </a:ln>
        <a:extLst>
          <a:ext uri="{909E8E84-426E-40DD-AFC4-6F175D3DCCD1}">
            <a14:hiddenFill xmlns:a14="http://schemas.microsoft.com/office/drawing/2010/main">
              <a:noFill/>
            </a14:hiddenFill>
          </a:ext>
        </a:extLst>
      </xdr:spPr>
    </xdr:sp>
    <xdr:clientData/>
  </xdr:twoCellAnchor>
  <xdr:twoCellAnchor>
    <xdr:from>
      <xdr:col>6</xdr:col>
      <xdr:colOff>533400</xdr:colOff>
      <xdr:row>458</xdr:row>
      <xdr:rowOff>76200</xdr:rowOff>
    </xdr:from>
    <xdr:to>
      <xdr:col>6</xdr:col>
      <xdr:colOff>942975</xdr:colOff>
      <xdr:row>458</xdr:row>
      <xdr:rowOff>76200</xdr:rowOff>
    </xdr:to>
    <xdr:sp macro="" textlink="">
      <xdr:nvSpPr>
        <xdr:cNvPr id="8198" name="Line 1030">
          <a:extLst>
            <a:ext uri="{FF2B5EF4-FFF2-40B4-BE49-F238E27FC236}">
              <a16:creationId xmlns:a16="http://schemas.microsoft.com/office/drawing/2014/main" id="{00000000-0008-0000-0100-000006200000}"/>
            </a:ext>
          </a:extLst>
        </xdr:cNvPr>
        <xdr:cNvSpPr>
          <a:spLocks noChangeShapeType="1"/>
        </xdr:cNvSpPr>
      </xdr:nvSpPr>
      <xdr:spPr bwMode="auto">
        <a:xfrm>
          <a:off x="5476875" y="82438875"/>
          <a:ext cx="409575" cy="0"/>
        </a:xfrm>
        <a:prstGeom prst="line">
          <a:avLst/>
        </a:prstGeom>
        <a:noFill/>
        <a:ln w="9525">
          <a:solidFill>
            <a:srgbClr xmlns:mc="http://schemas.openxmlformats.org/markup-compatibility/2006" xmlns:a14="http://schemas.microsoft.com/office/drawing/2010/main" val="808080" mc:Ignorable="a14" a14:legacySpreadsheetColorIndex="23"/>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3</xdr:col>
          <xdr:colOff>30480</xdr:colOff>
          <xdr:row>505</xdr:row>
          <xdr:rowOff>30480</xdr:rowOff>
        </xdr:from>
        <xdr:to>
          <xdr:col>5</xdr:col>
          <xdr:colOff>335280</xdr:colOff>
          <xdr:row>506</xdr:row>
          <xdr:rowOff>0</xdr:rowOff>
        </xdr:to>
        <xdr:sp macro="" textlink="">
          <xdr:nvSpPr>
            <xdr:cNvPr id="8224" name="Drop Down 1056" hidden="1">
              <a:extLst>
                <a:ext uri="{63B3BB69-23CF-44E3-9099-C40C66FF867C}">
                  <a14:compatExt spid="_x0000_s8224"/>
                </a:ext>
                <a:ext uri="{FF2B5EF4-FFF2-40B4-BE49-F238E27FC236}">
                  <a16:creationId xmlns:a16="http://schemas.microsoft.com/office/drawing/2014/main" id="{00000000-0008-0000-0100-000020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6</xdr:col>
      <xdr:colOff>533400</xdr:colOff>
      <xdr:row>498</xdr:row>
      <xdr:rowOff>76200</xdr:rowOff>
    </xdr:from>
    <xdr:to>
      <xdr:col>6</xdr:col>
      <xdr:colOff>533400</xdr:colOff>
      <xdr:row>499</xdr:row>
      <xdr:rowOff>47625</xdr:rowOff>
    </xdr:to>
    <xdr:sp macro="" textlink="">
      <xdr:nvSpPr>
        <xdr:cNvPr id="8229" name="Line 1061">
          <a:extLst>
            <a:ext uri="{FF2B5EF4-FFF2-40B4-BE49-F238E27FC236}">
              <a16:creationId xmlns:a16="http://schemas.microsoft.com/office/drawing/2014/main" id="{00000000-0008-0000-0100-000025200000}"/>
            </a:ext>
          </a:extLst>
        </xdr:cNvPr>
        <xdr:cNvSpPr>
          <a:spLocks noChangeShapeType="1"/>
        </xdr:cNvSpPr>
      </xdr:nvSpPr>
      <xdr:spPr bwMode="auto">
        <a:xfrm flipV="1">
          <a:off x="5476875" y="88887300"/>
          <a:ext cx="0" cy="133350"/>
        </a:xfrm>
        <a:prstGeom prst="line">
          <a:avLst/>
        </a:prstGeom>
        <a:noFill/>
        <a:ln w="9525">
          <a:solidFill>
            <a:srgbClr xmlns:mc="http://schemas.openxmlformats.org/markup-compatibility/2006" xmlns:a14="http://schemas.microsoft.com/office/drawing/2010/main" val="808080" mc:Ignorable="a14" a14:legacySpreadsheetColorIndex="23"/>
          </a:solidFill>
          <a:round/>
          <a:headEnd type="arrow" w="med" len="med"/>
          <a:tailEnd/>
        </a:ln>
        <a:extLst>
          <a:ext uri="{909E8E84-426E-40DD-AFC4-6F175D3DCCD1}">
            <a14:hiddenFill xmlns:a14="http://schemas.microsoft.com/office/drawing/2010/main">
              <a:noFill/>
            </a14:hiddenFill>
          </a:ext>
        </a:extLst>
      </xdr:spPr>
    </xdr:sp>
    <xdr:clientData/>
  </xdr:twoCellAnchor>
  <xdr:twoCellAnchor>
    <xdr:from>
      <xdr:col>6</xdr:col>
      <xdr:colOff>533400</xdr:colOff>
      <xdr:row>498</xdr:row>
      <xdr:rowOff>76200</xdr:rowOff>
    </xdr:from>
    <xdr:to>
      <xdr:col>6</xdr:col>
      <xdr:colOff>942975</xdr:colOff>
      <xdr:row>498</xdr:row>
      <xdr:rowOff>76200</xdr:rowOff>
    </xdr:to>
    <xdr:sp macro="" textlink="">
      <xdr:nvSpPr>
        <xdr:cNvPr id="8230" name="Line 1062">
          <a:extLst>
            <a:ext uri="{FF2B5EF4-FFF2-40B4-BE49-F238E27FC236}">
              <a16:creationId xmlns:a16="http://schemas.microsoft.com/office/drawing/2014/main" id="{00000000-0008-0000-0100-000026200000}"/>
            </a:ext>
          </a:extLst>
        </xdr:cNvPr>
        <xdr:cNvSpPr>
          <a:spLocks noChangeShapeType="1"/>
        </xdr:cNvSpPr>
      </xdr:nvSpPr>
      <xdr:spPr bwMode="auto">
        <a:xfrm>
          <a:off x="5476875" y="88887300"/>
          <a:ext cx="409575" cy="0"/>
        </a:xfrm>
        <a:prstGeom prst="line">
          <a:avLst/>
        </a:prstGeom>
        <a:noFill/>
        <a:ln w="9525">
          <a:solidFill>
            <a:srgbClr xmlns:mc="http://schemas.openxmlformats.org/markup-compatibility/2006" xmlns:a14="http://schemas.microsoft.com/office/drawing/2010/main" val="808080" mc:Ignorable="a14" a14:legacySpreadsheetColorIndex="23"/>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3</xdr:col>
          <xdr:colOff>30480</xdr:colOff>
          <xdr:row>545</xdr:row>
          <xdr:rowOff>30480</xdr:rowOff>
        </xdr:from>
        <xdr:to>
          <xdr:col>5</xdr:col>
          <xdr:colOff>335280</xdr:colOff>
          <xdr:row>546</xdr:row>
          <xdr:rowOff>0</xdr:rowOff>
        </xdr:to>
        <xdr:sp macro="" textlink="">
          <xdr:nvSpPr>
            <xdr:cNvPr id="8287" name="Drop Down 1119" hidden="1">
              <a:extLst>
                <a:ext uri="{63B3BB69-23CF-44E3-9099-C40C66FF867C}">
                  <a14:compatExt spid="_x0000_s8287"/>
                </a:ext>
                <a:ext uri="{FF2B5EF4-FFF2-40B4-BE49-F238E27FC236}">
                  <a16:creationId xmlns:a16="http://schemas.microsoft.com/office/drawing/2014/main" id="{00000000-0008-0000-0100-00005F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6</xdr:col>
      <xdr:colOff>533400</xdr:colOff>
      <xdr:row>538</xdr:row>
      <xdr:rowOff>76200</xdr:rowOff>
    </xdr:from>
    <xdr:to>
      <xdr:col>6</xdr:col>
      <xdr:colOff>533400</xdr:colOff>
      <xdr:row>539</xdr:row>
      <xdr:rowOff>47625</xdr:rowOff>
    </xdr:to>
    <xdr:sp macro="" textlink="">
      <xdr:nvSpPr>
        <xdr:cNvPr id="8292" name="Line 1124">
          <a:extLst>
            <a:ext uri="{FF2B5EF4-FFF2-40B4-BE49-F238E27FC236}">
              <a16:creationId xmlns:a16="http://schemas.microsoft.com/office/drawing/2014/main" id="{00000000-0008-0000-0100-000064200000}"/>
            </a:ext>
          </a:extLst>
        </xdr:cNvPr>
        <xdr:cNvSpPr>
          <a:spLocks noChangeShapeType="1"/>
        </xdr:cNvSpPr>
      </xdr:nvSpPr>
      <xdr:spPr bwMode="auto">
        <a:xfrm flipV="1">
          <a:off x="5476875" y="95488125"/>
          <a:ext cx="0" cy="133350"/>
        </a:xfrm>
        <a:prstGeom prst="line">
          <a:avLst/>
        </a:prstGeom>
        <a:noFill/>
        <a:ln w="9525">
          <a:solidFill>
            <a:srgbClr xmlns:mc="http://schemas.openxmlformats.org/markup-compatibility/2006" xmlns:a14="http://schemas.microsoft.com/office/drawing/2010/main" val="808080" mc:Ignorable="a14" a14:legacySpreadsheetColorIndex="23"/>
          </a:solidFill>
          <a:round/>
          <a:headEnd type="arrow" w="med" len="med"/>
          <a:tailEnd/>
        </a:ln>
        <a:extLst>
          <a:ext uri="{909E8E84-426E-40DD-AFC4-6F175D3DCCD1}">
            <a14:hiddenFill xmlns:a14="http://schemas.microsoft.com/office/drawing/2010/main">
              <a:noFill/>
            </a14:hiddenFill>
          </a:ext>
        </a:extLst>
      </xdr:spPr>
    </xdr:sp>
    <xdr:clientData/>
  </xdr:twoCellAnchor>
  <xdr:twoCellAnchor>
    <xdr:from>
      <xdr:col>6</xdr:col>
      <xdr:colOff>533400</xdr:colOff>
      <xdr:row>538</xdr:row>
      <xdr:rowOff>76200</xdr:rowOff>
    </xdr:from>
    <xdr:to>
      <xdr:col>6</xdr:col>
      <xdr:colOff>942975</xdr:colOff>
      <xdr:row>538</xdr:row>
      <xdr:rowOff>76200</xdr:rowOff>
    </xdr:to>
    <xdr:sp macro="" textlink="">
      <xdr:nvSpPr>
        <xdr:cNvPr id="8293" name="Line 1125">
          <a:extLst>
            <a:ext uri="{FF2B5EF4-FFF2-40B4-BE49-F238E27FC236}">
              <a16:creationId xmlns:a16="http://schemas.microsoft.com/office/drawing/2014/main" id="{00000000-0008-0000-0100-000065200000}"/>
            </a:ext>
          </a:extLst>
        </xdr:cNvPr>
        <xdr:cNvSpPr>
          <a:spLocks noChangeShapeType="1"/>
        </xdr:cNvSpPr>
      </xdr:nvSpPr>
      <xdr:spPr bwMode="auto">
        <a:xfrm>
          <a:off x="5476875" y="95488125"/>
          <a:ext cx="409575" cy="0"/>
        </a:xfrm>
        <a:prstGeom prst="line">
          <a:avLst/>
        </a:prstGeom>
        <a:noFill/>
        <a:ln w="9525">
          <a:solidFill>
            <a:srgbClr xmlns:mc="http://schemas.openxmlformats.org/markup-compatibility/2006" xmlns:a14="http://schemas.microsoft.com/office/drawing/2010/main" val="808080" mc:Ignorable="a14" a14:legacySpreadsheetColorIndex="23"/>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38100</xdr:colOff>
      <xdr:row>450</xdr:row>
      <xdr:rowOff>66675</xdr:rowOff>
    </xdr:from>
    <xdr:to>
      <xdr:col>2</xdr:col>
      <xdr:colOff>85725</xdr:colOff>
      <xdr:row>450</xdr:row>
      <xdr:rowOff>133350</xdr:rowOff>
    </xdr:to>
    <xdr:sp macro="" textlink="">
      <xdr:nvSpPr>
        <xdr:cNvPr id="8357" name="AutoShape 1189">
          <a:extLst>
            <a:ext uri="{FF2B5EF4-FFF2-40B4-BE49-F238E27FC236}">
              <a16:creationId xmlns:a16="http://schemas.microsoft.com/office/drawing/2014/main" id="{00000000-0008-0000-0100-0000A5200000}"/>
            </a:ext>
          </a:extLst>
        </xdr:cNvPr>
        <xdr:cNvSpPr>
          <a:spLocks noChangeArrowheads="1"/>
        </xdr:cNvSpPr>
      </xdr:nvSpPr>
      <xdr:spPr bwMode="auto">
        <a:xfrm rot="5400000">
          <a:off x="1943100" y="8101012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38100</xdr:colOff>
      <xdr:row>459</xdr:row>
      <xdr:rowOff>57150</xdr:rowOff>
    </xdr:from>
    <xdr:to>
      <xdr:col>2</xdr:col>
      <xdr:colOff>85725</xdr:colOff>
      <xdr:row>459</xdr:row>
      <xdr:rowOff>123825</xdr:rowOff>
    </xdr:to>
    <xdr:sp macro="" textlink="">
      <xdr:nvSpPr>
        <xdr:cNvPr id="8358" name="AutoShape 1190">
          <a:extLst>
            <a:ext uri="{FF2B5EF4-FFF2-40B4-BE49-F238E27FC236}">
              <a16:creationId xmlns:a16="http://schemas.microsoft.com/office/drawing/2014/main" id="{00000000-0008-0000-0100-0000A6200000}"/>
            </a:ext>
          </a:extLst>
        </xdr:cNvPr>
        <xdr:cNvSpPr>
          <a:spLocks noChangeArrowheads="1"/>
        </xdr:cNvSpPr>
      </xdr:nvSpPr>
      <xdr:spPr bwMode="auto">
        <a:xfrm rot="5400000">
          <a:off x="1943100" y="825912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38100</xdr:colOff>
      <xdr:row>460</xdr:row>
      <xdr:rowOff>57150</xdr:rowOff>
    </xdr:from>
    <xdr:to>
      <xdr:col>2</xdr:col>
      <xdr:colOff>85725</xdr:colOff>
      <xdr:row>460</xdr:row>
      <xdr:rowOff>123825</xdr:rowOff>
    </xdr:to>
    <xdr:sp macro="" textlink="">
      <xdr:nvSpPr>
        <xdr:cNvPr id="8359" name="AutoShape 1191">
          <a:extLst>
            <a:ext uri="{FF2B5EF4-FFF2-40B4-BE49-F238E27FC236}">
              <a16:creationId xmlns:a16="http://schemas.microsoft.com/office/drawing/2014/main" id="{00000000-0008-0000-0100-0000A7200000}"/>
            </a:ext>
          </a:extLst>
        </xdr:cNvPr>
        <xdr:cNvSpPr>
          <a:spLocks noChangeArrowheads="1"/>
        </xdr:cNvSpPr>
      </xdr:nvSpPr>
      <xdr:spPr bwMode="auto">
        <a:xfrm rot="5400000">
          <a:off x="1943100" y="8275320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38100</xdr:colOff>
      <xdr:row>461</xdr:row>
      <xdr:rowOff>66675</xdr:rowOff>
    </xdr:from>
    <xdr:to>
      <xdr:col>2</xdr:col>
      <xdr:colOff>85725</xdr:colOff>
      <xdr:row>461</xdr:row>
      <xdr:rowOff>133350</xdr:rowOff>
    </xdr:to>
    <xdr:sp macro="" textlink="">
      <xdr:nvSpPr>
        <xdr:cNvPr id="8360" name="AutoShape 1192">
          <a:extLst>
            <a:ext uri="{FF2B5EF4-FFF2-40B4-BE49-F238E27FC236}">
              <a16:creationId xmlns:a16="http://schemas.microsoft.com/office/drawing/2014/main" id="{00000000-0008-0000-0100-0000A8200000}"/>
            </a:ext>
          </a:extLst>
        </xdr:cNvPr>
        <xdr:cNvSpPr>
          <a:spLocks noChangeArrowheads="1"/>
        </xdr:cNvSpPr>
      </xdr:nvSpPr>
      <xdr:spPr bwMode="auto">
        <a:xfrm rot="5400000">
          <a:off x="1943100" y="8292465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38100</xdr:colOff>
      <xdr:row>462</xdr:row>
      <xdr:rowOff>66675</xdr:rowOff>
    </xdr:from>
    <xdr:to>
      <xdr:col>2</xdr:col>
      <xdr:colOff>85725</xdr:colOff>
      <xdr:row>462</xdr:row>
      <xdr:rowOff>133350</xdr:rowOff>
    </xdr:to>
    <xdr:sp macro="" textlink="">
      <xdr:nvSpPr>
        <xdr:cNvPr id="8361" name="AutoShape 1193">
          <a:extLst>
            <a:ext uri="{FF2B5EF4-FFF2-40B4-BE49-F238E27FC236}">
              <a16:creationId xmlns:a16="http://schemas.microsoft.com/office/drawing/2014/main" id="{00000000-0008-0000-0100-0000A9200000}"/>
            </a:ext>
          </a:extLst>
        </xdr:cNvPr>
        <xdr:cNvSpPr>
          <a:spLocks noChangeArrowheads="1"/>
        </xdr:cNvSpPr>
      </xdr:nvSpPr>
      <xdr:spPr bwMode="auto">
        <a:xfrm rot="5400000">
          <a:off x="1943100" y="830865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38100</xdr:colOff>
      <xdr:row>451</xdr:row>
      <xdr:rowOff>104775</xdr:rowOff>
    </xdr:from>
    <xdr:to>
      <xdr:col>2</xdr:col>
      <xdr:colOff>85725</xdr:colOff>
      <xdr:row>451</xdr:row>
      <xdr:rowOff>171450</xdr:rowOff>
    </xdr:to>
    <xdr:sp macro="" textlink="">
      <xdr:nvSpPr>
        <xdr:cNvPr id="8362" name="AutoShape 1194">
          <a:extLst>
            <a:ext uri="{FF2B5EF4-FFF2-40B4-BE49-F238E27FC236}">
              <a16:creationId xmlns:a16="http://schemas.microsoft.com/office/drawing/2014/main" id="{00000000-0008-0000-0100-0000AA200000}"/>
            </a:ext>
          </a:extLst>
        </xdr:cNvPr>
        <xdr:cNvSpPr>
          <a:spLocks noChangeArrowheads="1"/>
        </xdr:cNvSpPr>
      </xdr:nvSpPr>
      <xdr:spPr bwMode="auto">
        <a:xfrm rot="5400000">
          <a:off x="1943100" y="8121015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38100</xdr:colOff>
      <xdr:row>452</xdr:row>
      <xdr:rowOff>95250</xdr:rowOff>
    </xdr:from>
    <xdr:to>
      <xdr:col>2</xdr:col>
      <xdr:colOff>85725</xdr:colOff>
      <xdr:row>452</xdr:row>
      <xdr:rowOff>161925</xdr:rowOff>
    </xdr:to>
    <xdr:sp macro="" textlink="">
      <xdr:nvSpPr>
        <xdr:cNvPr id="8363" name="AutoShape 1195">
          <a:extLst>
            <a:ext uri="{FF2B5EF4-FFF2-40B4-BE49-F238E27FC236}">
              <a16:creationId xmlns:a16="http://schemas.microsoft.com/office/drawing/2014/main" id="{00000000-0008-0000-0100-0000AB200000}"/>
            </a:ext>
          </a:extLst>
        </xdr:cNvPr>
        <xdr:cNvSpPr>
          <a:spLocks noChangeArrowheads="1"/>
        </xdr:cNvSpPr>
      </xdr:nvSpPr>
      <xdr:spPr bwMode="auto">
        <a:xfrm rot="5400000">
          <a:off x="1943100" y="8139112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38100</xdr:colOff>
      <xdr:row>457</xdr:row>
      <xdr:rowOff>66675</xdr:rowOff>
    </xdr:from>
    <xdr:to>
      <xdr:col>2</xdr:col>
      <xdr:colOff>85725</xdr:colOff>
      <xdr:row>457</xdr:row>
      <xdr:rowOff>133350</xdr:rowOff>
    </xdr:to>
    <xdr:sp macro="" textlink="">
      <xdr:nvSpPr>
        <xdr:cNvPr id="8364" name="AutoShape 1196">
          <a:extLst>
            <a:ext uri="{FF2B5EF4-FFF2-40B4-BE49-F238E27FC236}">
              <a16:creationId xmlns:a16="http://schemas.microsoft.com/office/drawing/2014/main" id="{00000000-0008-0000-0100-0000AC200000}"/>
            </a:ext>
          </a:extLst>
        </xdr:cNvPr>
        <xdr:cNvSpPr>
          <a:spLocks noChangeArrowheads="1"/>
        </xdr:cNvSpPr>
      </xdr:nvSpPr>
      <xdr:spPr bwMode="auto">
        <a:xfrm rot="5400000">
          <a:off x="1943100" y="8227695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38100</xdr:colOff>
      <xdr:row>465</xdr:row>
      <xdr:rowOff>123825</xdr:rowOff>
    </xdr:from>
    <xdr:to>
      <xdr:col>2</xdr:col>
      <xdr:colOff>85725</xdr:colOff>
      <xdr:row>465</xdr:row>
      <xdr:rowOff>190500</xdr:rowOff>
    </xdr:to>
    <xdr:sp macro="" textlink="">
      <xdr:nvSpPr>
        <xdr:cNvPr id="8365" name="AutoShape 1197">
          <a:extLst>
            <a:ext uri="{FF2B5EF4-FFF2-40B4-BE49-F238E27FC236}">
              <a16:creationId xmlns:a16="http://schemas.microsoft.com/office/drawing/2014/main" id="{00000000-0008-0000-0100-0000AD200000}"/>
            </a:ext>
          </a:extLst>
        </xdr:cNvPr>
        <xdr:cNvSpPr>
          <a:spLocks noChangeArrowheads="1"/>
        </xdr:cNvSpPr>
      </xdr:nvSpPr>
      <xdr:spPr bwMode="auto">
        <a:xfrm rot="5400000">
          <a:off x="1943100" y="8356282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38100</xdr:colOff>
      <xdr:row>466</xdr:row>
      <xdr:rowOff>66675</xdr:rowOff>
    </xdr:from>
    <xdr:to>
      <xdr:col>2</xdr:col>
      <xdr:colOff>85725</xdr:colOff>
      <xdr:row>466</xdr:row>
      <xdr:rowOff>133350</xdr:rowOff>
    </xdr:to>
    <xdr:sp macro="" textlink="">
      <xdr:nvSpPr>
        <xdr:cNvPr id="8366" name="AutoShape 1198">
          <a:extLst>
            <a:ext uri="{FF2B5EF4-FFF2-40B4-BE49-F238E27FC236}">
              <a16:creationId xmlns:a16="http://schemas.microsoft.com/office/drawing/2014/main" id="{00000000-0008-0000-0100-0000AE200000}"/>
            </a:ext>
          </a:extLst>
        </xdr:cNvPr>
        <xdr:cNvSpPr>
          <a:spLocks noChangeArrowheads="1"/>
        </xdr:cNvSpPr>
      </xdr:nvSpPr>
      <xdr:spPr bwMode="auto">
        <a:xfrm rot="5400000">
          <a:off x="1943100" y="8372475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38100</xdr:colOff>
      <xdr:row>467</xdr:row>
      <xdr:rowOff>114300</xdr:rowOff>
    </xdr:from>
    <xdr:to>
      <xdr:col>2</xdr:col>
      <xdr:colOff>85725</xdr:colOff>
      <xdr:row>467</xdr:row>
      <xdr:rowOff>180975</xdr:rowOff>
    </xdr:to>
    <xdr:sp macro="" textlink="">
      <xdr:nvSpPr>
        <xdr:cNvPr id="8367" name="AutoShape 1199">
          <a:extLst>
            <a:ext uri="{FF2B5EF4-FFF2-40B4-BE49-F238E27FC236}">
              <a16:creationId xmlns:a16="http://schemas.microsoft.com/office/drawing/2014/main" id="{00000000-0008-0000-0100-0000AF200000}"/>
            </a:ext>
          </a:extLst>
        </xdr:cNvPr>
        <xdr:cNvSpPr>
          <a:spLocks noChangeArrowheads="1"/>
        </xdr:cNvSpPr>
      </xdr:nvSpPr>
      <xdr:spPr bwMode="auto">
        <a:xfrm rot="5400000">
          <a:off x="1943100" y="8393430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38100</xdr:colOff>
      <xdr:row>468</xdr:row>
      <xdr:rowOff>66675</xdr:rowOff>
    </xdr:from>
    <xdr:to>
      <xdr:col>2</xdr:col>
      <xdr:colOff>85725</xdr:colOff>
      <xdr:row>468</xdr:row>
      <xdr:rowOff>133350</xdr:rowOff>
    </xdr:to>
    <xdr:sp macro="" textlink="">
      <xdr:nvSpPr>
        <xdr:cNvPr id="8368" name="AutoShape 1200">
          <a:extLst>
            <a:ext uri="{FF2B5EF4-FFF2-40B4-BE49-F238E27FC236}">
              <a16:creationId xmlns:a16="http://schemas.microsoft.com/office/drawing/2014/main" id="{00000000-0008-0000-0100-0000B0200000}"/>
            </a:ext>
          </a:extLst>
        </xdr:cNvPr>
        <xdr:cNvSpPr>
          <a:spLocks noChangeArrowheads="1"/>
        </xdr:cNvSpPr>
      </xdr:nvSpPr>
      <xdr:spPr bwMode="auto">
        <a:xfrm rot="5400000">
          <a:off x="1943100" y="8409622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38100</xdr:colOff>
      <xdr:row>469</xdr:row>
      <xdr:rowOff>66675</xdr:rowOff>
    </xdr:from>
    <xdr:to>
      <xdr:col>2</xdr:col>
      <xdr:colOff>85725</xdr:colOff>
      <xdr:row>469</xdr:row>
      <xdr:rowOff>133350</xdr:rowOff>
    </xdr:to>
    <xdr:sp macro="" textlink="">
      <xdr:nvSpPr>
        <xdr:cNvPr id="8369" name="AutoShape 1201">
          <a:extLst>
            <a:ext uri="{FF2B5EF4-FFF2-40B4-BE49-F238E27FC236}">
              <a16:creationId xmlns:a16="http://schemas.microsoft.com/office/drawing/2014/main" id="{00000000-0008-0000-0100-0000B1200000}"/>
            </a:ext>
          </a:extLst>
        </xdr:cNvPr>
        <xdr:cNvSpPr>
          <a:spLocks noChangeArrowheads="1"/>
        </xdr:cNvSpPr>
      </xdr:nvSpPr>
      <xdr:spPr bwMode="auto">
        <a:xfrm rot="5400000">
          <a:off x="1943100" y="8425815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38100</xdr:colOff>
      <xdr:row>470</xdr:row>
      <xdr:rowOff>66675</xdr:rowOff>
    </xdr:from>
    <xdr:to>
      <xdr:col>2</xdr:col>
      <xdr:colOff>85725</xdr:colOff>
      <xdr:row>470</xdr:row>
      <xdr:rowOff>133350</xdr:rowOff>
    </xdr:to>
    <xdr:sp macro="" textlink="">
      <xdr:nvSpPr>
        <xdr:cNvPr id="8370" name="AutoShape 1202">
          <a:extLst>
            <a:ext uri="{FF2B5EF4-FFF2-40B4-BE49-F238E27FC236}">
              <a16:creationId xmlns:a16="http://schemas.microsoft.com/office/drawing/2014/main" id="{00000000-0008-0000-0100-0000B2200000}"/>
            </a:ext>
          </a:extLst>
        </xdr:cNvPr>
        <xdr:cNvSpPr>
          <a:spLocks noChangeArrowheads="1"/>
        </xdr:cNvSpPr>
      </xdr:nvSpPr>
      <xdr:spPr bwMode="auto">
        <a:xfrm rot="5400000">
          <a:off x="1943100" y="844200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38100</xdr:colOff>
      <xdr:row>456</xdr:row>
      <xdr:rowOff>66675</xdr:rowOff>
    </xdr:from>
    <xdr:to>
      <xdr:col>2</xdr:col>
      <xdr:colOff>85725</xdr:colOff>
      <xdr:row>456</xdr:row>
      <xdr:rowOff>133350</xdr:rowOff>
    </xdr:to>
    <xdr:sp macro="" textlink="">
      <xdr:nvSpPr>
        <xdr:cNvPr id="8371" name="AutoShape 1203">
          <a:extLst>
            <a:ext uri="{FF2B5EF4-FFF2-40B4-BE49-F238E27FC236}">
              <a16:creationId xmlns:a16="http://schemas.microsoft.com/office/drawing/2014/main" id="{00000000-0008-0000-0100-0000B3200000}"/>
            </a:ext>
          </a:extLst>
        </xdr:cNvPr>
        <xdr:cNvSpPr>
          <a:spLocks noChangeArrowheads="1"/>
        </xdr:cNvSpPr>
      </xdr:nvSpPr>
      <xdr:spPr bwMode="auto">
        <a:xfrm rot="5400000">
          <a:off x="1943100" y="8211502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895350</xdr:colOff>
      <xdr:row>456</xdr:row>
      <xdr:rowOff>57150</xdr:rowOff>
    </xdr:from>
    <xdr:to>
      <xdr:col>6</xdr:col>
      <xdr:colOff>942975</xdr:colOff>
      <xdr:row>456</xdr:row>
      <xdr:rowOff>123825</xdr:rowOff>
    </xdr:to>
    <xdr:sp macro="" textlink="">
      <xdr:nvSpPr>
        <xdr:cNvPr id="8372" name="AutoShape 1204">
          <a:extLst>
            <a:ext uri="{FF2B5EF4-FFF2-40B4-BE49-F238E27FC236}">
              <a16:creationId xmlns:a16="http://schemas.microsoft.com/office/drawing/2014/main" id="{00000000-0008-0000-0100-0000B4200000}"/>
            </a:ext>
          </a:extLst>
        </xdr:cNvPr>
        <xdr:cNvSpPr>
          <a:spLocks noChangeArrowheads="1"/>
        </xdr:cNvSpPr>
      </xdr:nvSpPr>
      <xdr:spPr bwMode="auto">
        <a:xfrm rot="5400000">
          <a:off x="5829300" y="8210550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866775</xdr:colOff>
      <xdr:row>459</xdr:row>
      <xdr:rowOff>57150</xdr:rowOff>
    </xdr:from>
    <xdr:to>
      <xdr:col>6</xdr:col>
      <xdr:colOff>914400</xdr:colOff>
      <xdr:row>459</xdr:row>
      <xdr:rowOff>123825</xdr:rowOff>
    </xdr:to>
    <xdr:sp macro="" textlink="">
      <xdr:nvSpPr>
        <xdr:cNvPr id="8373" name="AutoShape 1205">
          <a:extLst>
            <a:ext uri="{FF2B5EF4-FFF2-40B4-BE49-F238E27FC236}">
              <a16:creationId xmlns:a16="http://schemas.microsoft.com/office/drawing/2014/main" id="{00000000-0008-0000-0100-0000B5200000}"/>
            </a:ext>
          </a:extLst>
        </xdr:cNvPr>
        <xdr:cNvSpPr>
          <a:spLocks noChangeArrowheads="1"/>
        </xdr:cNvSpPr>
      </xdr:nvSpPr>
      <xdr:spPr bwMode="auto">
        <a:xfrm rot="5400000">
          <a:off x="5800725" y="825912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866775</xdr:colOff>
      <xdr:row>460</xdr:row>
      <xdr:rowOff>57150</xdr:rowOff>
    </xdr:from>
    <xdr:to>
      <xdr:col>6</xdr:col>
      <xdr:colOff>914400</xdr:colOff>
      <xdr:row>460</xdr:row>
      <xdr:rowOff>123825</xdr:rowOff>
    </xdr:to>
    <xdr:sp macro="" textlink="">
      <xdr:nvSpPr>
        <xdr:cNvPr id="8374" name="AutoShape 1206">
          <a:extLst>
            <a:ext uri="{FF2B5EF4-FFF2-40B4-BE49-F238E27FC236}">
              <a16:creationId xmlns:a16="http://schemas.microsoft.com/office/drawing/2014/main" id="{00000000-0008-0000-0100-0000B6200000}"/>
            </a:ext>
          </a:extLst>
        </xdr:cNvPr>
        <xdr:cNvSpPr>
          <a:spLocks noChangeArrowheads="1"/>
        </xdr:cNvSpPr>
      </xdr:nvSpPr>
      <xdr:spPr bwMode="auto">
        <a:xfrm rot="5400000">
          <a:off x="5800725" y="8275320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866775</xdr:colOff>
      <xdr:row>461</xdr:row>
      <xdr:rowOff>57150</xdr:rowOff>
    </xdr:from>
    <xdr:to>
      <xdr:col>6</xdr:col>
      <xdr:colOff>914400</xdr:colOff>
      <xdr:row>461</xdr:row>
      <xdr:rowOff>123825</xdr:rowOff>
    </xdr:to>
    <xdr:sp macro="" textlink="">
      <xdr:nvSpPr>
        <xdr:cNvPr id="8375" name="AutoShape 1207">
          <a:extLst>
            <a:ext uri="{FF2B5EF4-FFF2-40B4-BE49-F238E27FC236}">
              <a16:creationId xmlns:a16="http://schemas.microsoft.com/office/drawing/2014/main" id="{00000000-0008-0000-0100-0000B7200000}"/>
            </a:ext>
          </a:extLst>
        </xdr:cNvPr>
        <xdr:cNvSpPr>
          <a:spLocks noChangeArrowheads="1"/>
        </xdr:cNvSpPr>
      </xdr:nvSpPr>
      <xdr:spPr bwMode="auto">
        <a:xfrm rot="5400000">
          <a:off x="5800725" y="8291512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866775</xdr:colOff>
      <xdr:row>462</xdr:row>
      <xdr:rowOff>57150</xdr:rowOff>
    </xdr:from>
    <xdr:to>
      <xdr:col>6</xdr:col>
      <xdr:colOff>914400</xdr:colOff>
      <xdr:row>462</xdr:row>
      <xdr:rowOff>123825</xdr:rowOff>
    </xdr:to>
    <xdr:sp macro="" textlink="">
      <xdr:nvSpPr>
        <xdr:cNvPr id="8376" name="AutoShape 1208">
          <a:extLst>
            <a:ext uri="{FF2B5EF4-FFF2-40B4-BE49-F238E27FC236}">
              <a16:creationId xmlns:a16="http://schemas.microsoft.com/office/drawing/2014/main" id="{00000000-0008-0000-0100-0000B8200000}"/>
            </a:ext>
          </a:extLst>
        </xdr:cNvPr>
        <xdr:cNvSpPr>
          <a:spLocks noChangeArrowheads="1"/>
        </xdr:cNvSpPr>
      </xdr:nvSpPr>
      <xdr:spPr bwMode="auto">
        <a:xfrm rot="5400000">
          <a:off x="5800725" y="8307705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866775</xdr:colOff>
      <xdr:row>467</xdr:row>
      <xdr:rowOff>104775</xdr:rowOff>
    </xdr:from>
    <xdr:to>
      <xdr:col>6</xdr:col>
      <xdr:colOff>914400</xdr:colOff>
      <xdr:row>467</xdr:row>
      <xdr:rowOff>171450</xdr:rowOff>
    </xdr:to>
    <xdr:sp macro="" textlink="">
      <xdr:nvSpPr>
        <xdr:cNvPr id="8377" name="AutoShape 1209">
          <a:extLst>
            <a:ext uri="{FF2B5EF4-FFF2-40B4-BE49-F238E27FC236}">
              <a16:creationId xmlns:a16="http://schemas.microsoft.com/office/drawing/2014/main" id="{00000000-0008-0000-0100-0000B9200000}"/>
            </a:ext>
          </a:extLst>
        </xdr:cNvPr>
        <xdr:cNvSpPr>
          <a:spLocks noChangeArrowheads="1"/>
        </xdr:cNvSpPr>
      </xdr:nvSpPr>
      <xdr:spPr bwMode="auto">
        <a:xfrm rot="5400000">
          <a:off x="5800725" y="839247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866775</xdr:colOff>
      <xdr:row>468</xdr:row>
      <xdr:rowOff>57150</xdr:rowOff>
    </xdr:from>
    <xdr:to>
      <xdr:col>6</xdr:col>
      <xdr:colOff>914400</xdr:colOff>
      <xdr:row>468</xdr:row>
      <xdr:rowOff>123825</xdr:rowOff>
    </xdr:to>
    <xdr:sp macro="" textlink="">
      <xdr:nvSpPr>
        <xdr:cNvPr id="8378" name="AutoShape 1210">
          <a:extLst>
            <a:ext uri="{FF2B5EF4-FFF2-40B4-BE49-F238E27FC236}">
              <a16:creationId xmlns:a16="http://schemas.microsoft.com/office/drawing/2014/main" id="{00000000-0008-0000-0100-0000BA200000}"/>
            </a:ext>
          </a:extLst>
        </xdr:cNvPr>
        <xdr:cNvSpPr>
          <a:spLocks noChangeArrowheads="1"/>
        </xdr:cNvSpPr>
      </xdr:nvSpPr>
      <xdr:spPr bwMode="auto">
        <a:xfrm rot="5400000">
          <a:off x="5800725" y="8408670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866775</xdr:colOff>
      <xdr:row>469</xdr:row>
      <xdr:rowOff>57150</xdr:rowOff>
    </xdr:from>
    <xdr:to>
      <xdr:col>6</xdr:col>
      <xdr:colOff>914400</xdr:colOff>
      <xdr:row>469</xdr:row>
      <xdr:rowOff>123825</xdr:rowOff>
    </xdr:to>
    <xdr:sp macro="" textlink="">
      <xdr:nvSpPr>
        <xdr:cNvPr id="8379" name="AutoShape 1211">
          <a:extLst>
            <a:ext uri="{FF2B5EF4-FFF2-40B4-BE49-F238E27FC236}">
              <a16:creationId xmlns:a16="http://schemas.microsoft.com/office/drawing/2014/main" id="{00000000-0008-0000-0100-0000BB200000}"/>
            </a:ext>
          </a:extLst>
        </xdr:cNvPr>
        <xdr:cNvSpPr>
          <a:spLocks noChangeArrowheads="1"/>
        </xdr:cNvSpPr>
      </xdr:nvSpPr>
      <xdr:spPr bwMode="auto">
        <a:xfrm rot="5400000">
          <a:off x="5800725" y="8424862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866775</xdr:colOff>
      <xdr:row>470</xdr:row>
      <xdr:rowOff>57150</xdr:rowOff>
    </xdr:from>
    <xdr:to>
      <xdr:col>6</xdr:col>
      <xdr:colOff>914400</xdr:colOff>
      <xdr:row>470</xdr:row>
      <xdr:rowOff>123825</xdr:rowOff>
    </xdr:to>
    <xdr:sp macro="" textlink="">
      <xdr:nvSpPr>
        <xdr:cNvPr id="8380" name="AutoShape 1212">
          <a:extLst>
            <a:ext uri="{FF2B5EF4-FFF2-40B4-BE49-F238E27FC236}">
              <a16:creationId xmlns:a16="http://schemas.microsoft.com/office/drawing/2014/main" id="{00000000-0008-0000-0100-0000BC200000}"/>
            </a:ext>
          </a:extLst>
        </xdr:cNvPr>
        <xdr:cNvSpPr>
          <a:spLocks noChangeArrowheads="1"/>
        </xdr:cNvSpPr>
      </xdr:nvSpPr>
      <xdr:spPr bwMode="auto">
        <a:xfrm rot="5400000">
          <a:off x="5800725" y="8441055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4</xdr:col>
      <xdr:colOff>838200</xdr:colOff>
      <xdr:row>456</xdr:row>
      <xdr:rowOff>57150</xdr:rowOff>
    </xdr:from>
    <xdr:to>
      <xdr:col>4</xdr:col>
      <xdr:colOff>885825</xdr:colOff>
      <xdr:row>456</xdr:row>
      <xdr:rowOff>123825</xdr:rowOff>
    </xdr:to>
    <xdr:sp macro="" textlink="">
      <xdr:nvSpPr>
        <xdr:cNvPr id="8381" name="AutoShape 1213">
          <a:extLst>
            <a:ext uri="{FF2B5EF4-FFF2-40B4-BE49-F238E27FC236}">
              <a16:creationId xmlns:a16="http://schemas.microsoft.com/office/drawing/2014/main" id="{00000000-0008-0000-0100-0000BD200000}"/>
            </a:ext>
          </a:extLst>
        </xdr:cNvPr>
        <xdr:cNvSpPr>
          <a:spLocks noChangeArrowheads="1"/>
        </xdr:cNvSpPr>
      </xdr:nvSpPr>
      <xdr:spPr bwMode="auto">
        <a:xfrm rot="5400000">
          <a:off x="3867150" y="8210550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38100</xdr:colOff>
      <xdr:row>490</xdr:row>
      <xdr:rowOff>47625</xdr:rowOff>
    </xdr:from>
    <xdr:to>
      <xdr:col>2</xdr:col>
      <xdr:colOff>85725</xdr:colOff>
      <xdr:row>490</xdr:row>
      <xdr:rowOff>114300</xdr:rowOff>
    </xdr:to>
    <xdr:sp macro="" textlink="">
      <xdr:nvSpPr>
        <xdr:cNvPr id="8382" name="AutoShape 1214">
          <a:extLst>
            <a:ext uri="{FF2B5EF4-FFF2-40B4-BE49-F238E27FC236}">
              <a16:creationId xmlns:a16="http://schemas.microsoft.com/office/drawing/2014/main" id="{00000000-0008-0000-0100-0000BE200000}"/>
            </a:ext>
          </a:extLst>
        </xdr:cNvPr>
        <xdr:cNvSpPr>
          <a:spLocks noChangeArrowheads="1"/>
        </xdr:cNvSpPr>
      </xdr:nvSpPr>
      <xdr:spPr bwMode="auto">
        <a:xfrm rot="5400000">
          <a:off x="1943100" y="8743950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38100</xdr:colOff>
      <xdr:row>499</xdr:row>
      <xdr:rowOff>38100</xdr:rowOff>
    </xdr:from>
    <xdr:to>
      <xdr:col>2</xdr:col>
      <xdr:colOff>85725</xdr:colOff>
      <xdr:row>499</xdr:row>
      <xdr:rowOff>104775</xdr:rowOff>
    </xdr:to>
    <xdr:sp macro="" textlink="">
      <xdr:nvSpPr>
        <xdr:cNvPr id="8383" name="AutoShape 1215">
          <a:extLst>
            <a:ext uri="{FF2B5EF4-FFF2-40B4-BE49-F238E27FC236}">
              <a16:creationId xmlns:a16="http://schemas.microsoft.com/office/drawing/2014/main" id="{00000000-0008-0000-0100-0000BF200000}"/>
            </a:ext>
          </a:extLst>
        </xdr:cNvPr>
        <xdr:cNvSpPr>
          <a:spLocks noChangeArrowheads="1"/>
        </xdr:cNvSpPr>
      </xdr:nvSpPr>
      <xdr:spPr bwMode="auto">
        <a:xfrm rot="5400000">
          <a:off x="1943100" y="8902065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38100</xdr:colOff>
      <xdr:row>500</xdr:row>
      <xdr:rowOff>38100</xdr:rowOff>
    </xdr:from>
    <xdr:to>
      <xdr:col>2</xdr:col>
      <xdr:colOff>85725</xdr:colOff>
      <xdr:row>500</xdr:row>
      <xdr:rowOff>104775</xdr:rowOff>
    </xdr:to>
    <xdr:sp macro="" textlink="">
      <xdr:nvSpPr>
        <xdr:cNvPr id="8384" name="AutoShape 1216">
          <a:extLst>
            <a:ext uri="{FF2B5EF4-FFF2-40B4-BE49-F238E27FC236}">
              <a16:creationId xmlns:a16="http://schemas.microsoft.com/office/drawing/2014/main" id="{00000000-0008-0000-0100-0000C0200000}"/>
            </a:ext>
          </a:extLst>
        </xdr:cNvPr>
        <xdr:cNvSpPr>
          <a:spLocks noChangeArrowheads="1"/>
        </xdr:cNvSpPr>
      </xdr:nvSpPr>
      <xdr:spPr bwMode="auto">
        <a:xfrm rot="5400000">
          <a:off x="1943100" y="891825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38100</xdr:colOff>
      <xdr:row>501</xdr:row>
      <xdr:rowOff>47625</xdr:rowOff>
    </xdr:from>
    <xdr:to>
      <xdr:col>2</xdr:col>
      <xdr:colOff>85725</xdr:colOff>
      <xdr:row>501</xdr:row>
      <xdr:rowOff>114300</xdr:rowOff>
    </xdr:to>
    <xdr:sp macro="" textlink="">
      <xdr:nvSpPr>
        <xdr:cNvPr id="8385" name="AutoShape 1217">
          <a:extLst>
            <a:ext uri="{FF2B5EF4-FFF2-40B4-BE49-F238E27FC236}">
              <a16:creationId xmlns:a16="http://schemas.microsoft.com/office/drawing/2014/main" id="{00000000-0008-0000-0100-0000C1200000}"/>
            </a:ext>
          </a:extLst>
        </xdr:cNvPr>
        <xdr:cNvSpPr>
          <a:spLocks noChangeArrowheads="1"/>
        </xdr:cNvSpPr>
      </xdr:nvSpPr>
      <xdr:spPr bwMode="auto">
        <a:xfrm rot="5400000">
          <a:off x="1943100" y="8935402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38100</xdr:colOff>
      <xdr:row>502</xdr:row>
      <xdr:rowOff>47625</xdr:rowOff>
    </xdr:from>
    <xdr:to>
      <xdr:col>2</xdr:col>
      <xdr:colOff>85725</xdr:colOff>
      <xdr:row>502</xdr:row>
      <xdr:rowOff>114300</xdr:rowOff>
    </xdr:to>
    <xdr:sp macro="" textlink="">
      <xdr:nvSpPr>
        <xdr:cNvPr id="8386" name="AutoShape 1218">
          <a:extLst>
            <a:ext uri="{FF2B5EF4-FFF2-40B4-BE49-F238E27FC236}">
              <a16:creationId xmlns:a16="http://schemas.microsoft.com/office/drawing/2014/main" id="{00000000-0008-0000-0100-0000C2200000}"/>
            </a:ext>
          </a:extLst>
        </xdr:cNvPr>
        <xdr:cNvSpPr>
          <a:spLocks noChangeArrowheads="1"/>
        </xdr:cNvSpPr>
      </xdr:nvSpPr>
      <xdr:spPr bwMode="auto">
        <a:xfrm rot="5400000">
          <a:off x="1943100" y="8951595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38100</xdr:colOff>
      <xdr:row>491</xdr:row>
      <xdr:rowOff>85725</xdr:rowOff>
    </xdr:from>
    <xdr:to>
      <xdr:col>2</xdr:col>
      <xdr:colOff>85725</xdr:colOff>
      <xdr:row>491</xdr:row>
      <xdr:rowOff>152400</xdr:rowOff>
    </xdr:to>
    <xdr:sp macro="" textlink="">
      <xdr:nvSpPr>
        <xdr:cNvPr id="8387" name="AutoShape 1219">
          <a:extLst>
            <a:ext uri="{FF2B5EF4-FFF2-40B4-BE49-F238E27FC236}">
              <a16:creationId xmlns:a16="http://schemas.microsoft.com/office/drawing/2014/main" id="{00000000-0008-0000-0100-0000C3200000}"/>
            </a:ext>
          </a:extLst>
        </xdr:cNvPr>
        <xdr:cNvSpPr>
          <a:spLocks noChangeArrowheads="1"/>
        </xdr:cNvSpPr>
      </xdr:nvSpPr>
      <xdr:spPr bwMode="auto">
        <a:xfrm rot="5400000">
          <a:off x="1943100" y="8763952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38100</xdr:colOff>
      <xdr:row>492</xdr:row>
      <xdr:rowOff>76200</xdr:rowOff>
    </xdr:from>
    <xdr:to>
      <xdr:col>2</xdr:col>
      <xdr:colOff>85725</xdr:colOff>
      <xdr:row>492</xdr:row>
      <xdr:rowOff>142875</xdr:rowOff>
    </xdr:to>
    <xdr:sp macro="" textlink="">
      <xdr:nvSpPr>
        <xdr:cNvPr id="8388" name="AutoShape 1220">
          <a:extLst>
            <a:ext uri="{FF2B5EF4-FFF2-40B4-BE49-F238E27FC236}">
              <a16:creationId xmlns:a16="http://schemas.microsoft.com/office/drawing/2014/main" id="{00000000-0008-0000-0100-0000C4200000}"/>
            </a:ext>
          </a:extLst>
        </xdr:cNvPr>
        <xdr:cNvSpPr>
          <a:spLocks noChangeArrowheads="1"/>
        </xdr:cNvSpPr>
      </xdr:nvSpPr>
      <xdr:spPr bwMode="auto">
        <a:xfrm rot="5400000">
          <a:off x="1943100" y="8782050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38100</xdr:colOff>
      <xdr:row>497</xdr:row>
      <xdr:rowOff>47625</xdr:rowOff>
    </xdr:from>
    <xdr:to>
      <xdr:col>2</xdr:col>
      <xdr:colOff>85725</xdr:colOff>
      <xdr:row>497</xdr:row>
      <xdr:rowOff>114300</xdr:rowOff>
    </xdr:to>
    <xdr:sp macro="" textlink="">
      <xdr:nvSpPr>
        <xdr:cNvPr id="8389" name="AutoShape 1221">
          <a:extLst>
            <a:ext uri="{FF2B5EF4-FFF2-40B4-BE49-F238E27FC236}">
              <a16:creationId xmlns:a16="http://schemas.microsoft.com/office/drawing/2014/main" id="{00000000-0008-0000-0100-0000C5200000}"/>
            </a:ext>
          </a:extLst>
        </xdr:cNvPr>
        <xdr:cNvSpPr>
          <a:spLocks noChangeArrowheads="1"/>
        </xdr:cNvSpPr>
      </xdr:nvSpPr>
      <xdr:spPr bwMode="auto">
        <a:xfrm rot="5400000">
          <a:off x="1943100" y="8870632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38100</xdr:colOff>
      <xdr:row>505</xdr:row>
      <xdr:rowOff>104775</xdr:rowOff>
    </xdr:from>
    <xdr:to>
      <xdr:col>2</xdr:col>
      <xdr:colOff>85725</xdr:colOff>
      <xdr:row>505</xdr:row>
      <xdr:rowOff>171450</xdr:rowOff>
    </xdr:to>
    <xdr:sp macro="" textlink="">
      <xdr:nvSpPr>
        <xdr:cNvPr id="8390" name="AutoShape 1222">
          <a:extLst>
            <a:ext uri="{FF2B5EF4-FFF2-40B4-BE49-F238E27FC236}">
              <a16:creationId xmlns:a16="http://schemas.microsoft.com/office/drawing/2014/main" id="{00000000-0008-0000-0100-0000C6200000}"/>
            </a:ext>
          </a:extLst>
        </xdr:cNvPr>
        <xdr:cNvSpPr>
          <a:spLocks noChangeArrowheads="1"/>
        </xdr:cNvSpPr>
      </xdr:nvSpPr>
      <xdr:spPr bwMode="auto">
        <a:xfrm rot="5400000">
          <a:off x="1943100" y="900207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38100</xdr:colOff>
      <xdr:row>506</xdr:row>
      <xdr:rowOff>47625</xdr:rowOff>
    </xdr:from>
    <xdr:to>
      <xdr:col>2</xdr:col>
      <xdr:colOff>85725</xdr:colOff>
      <xdr:row>506</xdr:row>
      <xdr:rowOff>114300</xdr:rowOff>
    </xdr:to>
    <xdr:sp macro="" textlink="">
      <xdr:nvSpPr>
        <xdr:cNvPr id="8391" name="AutoShape 1223">
          <a:extLst>
            <a:ext uri="{FF2B5EF4-FFF2-40B4-BE49-F238E27FC236}">
              <a16:creationId xmlns:a16="http://schemas.microsoft.com/office/drawing/2014/main" id="{00000000-0008-0000-0100-0000C7200000}"/>
            </a:ext>
          </a:extLst>
        </xdr:cNvPr>
        <xdr:cNvSpPr>
          <a:spLocks noChangeArrowheads="1"/>
        </xdr:cNvSpPr>
      </xdr:nvSpPr>
      <xdr:spPr bwMode="auto">
        <a:xfrm rot="5400000">
          <a:off x="1943100" y="9018270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38100</xdr:colOff>
      <xdr:row>507</xdr:row>
      <xdr:rowOff>95250</xdr:rowOff>
    </xdr:from>
    <xdr:to>
      <xdr:col>2</xdr:col>
      <xdr:colOff>85725</xdr:colOff>
      <xdr:row>507</xdr:row>
      <xdr:rowOff>161925</xdr:rowOff>
    </xdr:to>
    <xdr:sp macro="" textlink="">
      <xdr:nvSpPr>
        <xdr:cNvPr id="8392" name="AutoShape 1224">
          <a:extLst>
            <a:ext uri="{FF2B5EF4-FFF2-40B4-BE49-F238E27FC236}">
              <a16:creationId xmlns:a16="http://schemas.microsoft.com/office/drawing/2014/main" id="{00000000-0008-0000-0100-0000C8200000}"/>
            </a:ext>
          </a:extLst>
        </xdr:cNvPr>
        <xdr:cNvSpPr>
          <a:spLocks noChangeArrowheads="1"/>
        </xdr:cNvSpPr>
      </xdr:nvSpPr>
      <xdr:spPr bwMode="auto">
        <a:xfrm rot="5400000">
          <a:off x="1943100" y="9039225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38100</xdr:colOff>
      <xdr:row>508</xdr:row>
      <xdr:rowOff>47625</xdr:rowOff>
    </xdr:from>
    <xdr:to>
      <xdr:col>2</xdr:col>
      <xdr:colOff>85725</xdr:colOff>
      <xdr:row>508</xdr:row>
      <xdr:rowOff>114300</xdr:rowOff>
    </xdr:to>
    <xdr:sp macro="" textlink="">
      <xdr:nvSpPr>
        <xdr:cNvPr id="8393" name="AutoShape 1225">
          <a:extLst>
            <a:ext uri="{FF2B5EF4-FFF2-40B4-BE49-F238E27FC236}">
              <a16:creationId xmlns:a16="http://schemas.microsoft.com/office/drawing/2014/main" id="{00000000-0008-0000-0100-0000C9200000}"/>
            </a:ext>
          </a:extLst>
        </xdr:cNvPr>
        <xdr:cNvSpPr>
          <a:spLocks noChangeArrowheads="1"/>
        </xdr:cNvSpPr>
      </xdr:nvSpPr>
      <xdr:spPr bwMode="auto">
        <a:xfrm rot="5400000">
          <a:off x="1943100" y="905541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38100</xdr:colOff>
      <xdr:row>509</xdr:row>
      <xdr:rowOff>47625</xdr:rowOff>
    </xdr:from>
    <xdr:to>
      <xdr:col>2</xdr:col>
      <xdr:colOff>85725</xdr:colOff>
      <xdr:row>509</xdr:row>
      <xdr:rowOff>114300</xdr:rowOff>
    </xdr:to>
    <xdr:sp macro="" textlink="">
      <xdr:nvSpPr>
        <xdr:cNvPr id="8394" name="AutoShape 1226">
          <a:extLst>
            <a:ext uri="{FF2B5EF4-FFF2-40B4-BE49-F238E27FC236}">
              <a16:creationId xmlns:a16="http://schemas.microsoft.com/office/drawing/2014/main" id="{00000000-0008-0000-0100-0000CA200000}"/>
            </a:ext>
          </a:extLst>
        </xdr:cNvPr>
        <xdr:cNvSpPr>
          <a:spLocks noChangeArrowheads="1"/>
        </xdr:cNvSpPr>
      </xdr:nvSpPr>
      <xdr:spPr bwMode="auto">
        <a:xfrm rot="5400000">
          <a:off x="1943100" y="9071610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38100</xdr:colOff>
      <xdr:row>510</xdr:row>
      <xdr:rowOff>47625</xdr:rowOff>
    </xdr:from>
    <xdr:to>
      <xdr:col>2</xdr:col>
      <xdr:colOff>85725</xdr:colOff>
      <xdr:row>510</xdr:row>
      <xdr:rowOff>114300</xdr:rowOff>
    </xdr:to>
    <xdr:sp macro="" textlink="">
      <xdr:nvSpPr>
        <xdr:cNvPr id="8395" name="AutoShape 1227">
          <a:extLst>
            <a:ext uri="{FF2B5EF4-FFF2-40B4-BE49-F238E27FC236}">
              <a16:creationId xmlns:a16="http://schemas.microsoft.com/office/drawing/2014/main" id="{00000000-0008-0000-0100-0000CB200000}"/>
            </a:ext>
          </a:extLst>
        </xdr:cNvPr>
        <xdr:cNvSpPr>
          <a:spLocks noChangeArrowheads="1"/>
        </xdr:cNvSpPr>
      </xdr:nvSpPr>
      <xdr:spPr bwMode="auto">
        <a:xfrm rot="5400000">
          <a:off x="1943100" y="9087802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38100</xdr:colOff>
      <xdr:row>496</xdr:row>
      <xdr:rowOff>47625</xdr:rowOff>
    </xdr:from>
    <xdr:to>
      <xdr:col>2</xdr:col>
      <xdr:colOff>85725</xdr:colOff>
      <xdr:row>496</xdr:row>
      <xdr:rowOff>114300</xdr:rowOff>
    </xdr:to>
    <xdr:sp macro="" textlink="">
      <xdr:nvSpPr>
        <xdr:cNvPr id="8396" name="AutoShape 1228">
          <a:extLst>
            <a:ext uri="{FF2B5EF4-FFF2-40B4-BE49-F238E27FC236}">
              <a16:creationId xmlns:a16="http://schemas.microsoft.com/office/drawing/2014/main" id="{00000000-0008-0000-0100-0000CC200000}"/>
            </a:ext>
          </a:extLst>
        </xdr:cNvPr>
        <xdr:cNvSpPr>
          <a:spLocks noChangeArrowheads="1"/>
        </xdr:cNvSpPr>
      </xdr:nvSpPr>
      <xdr:spPr bwMode="auto">
        <a:xfrm rot="5400000">
          <a:off x="1943100" y="8854440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895350</xdr:colOff>
      <xdr:row>496</xdr:row>
      <xdr:rowOff>38100</xdr:rowOff>
    </xdr:from>
    <xdr:to>
      <xdr:col>6</xdr:col>
      <xdr:colOff>942975</xdr:colOff>
      <xdr:row>496</xdr:row>
      <xdr:rowOff>104775</xdr:rowOff>
    </xdr:to>
    <xdr:sp macro="" textlink="">
      <xdr:nvSpPr>
        <xdr:cNvPr id="8397" name="AutoShape 1229">
          <a:extLst>
            <a:ext uri="{FF2B5EF4-FFF2-40B4-BE49-F238E27FC236}">
              <a16:creationId xmlns:a16="http://schemas.microsoft.com/office/drawing/2014/main" id="{00000000-0008-0000-0100-0000CD200000}"/>
            </a:ext>
          </a:extLst>
        </xdr:cNvPr>
        <xdr:cNvSpPr>
          <a:spLocks noChangeArrowheads="1"/>
        </xdr:cNvSpPr>
      </xdr:nvSpPr>
      <xdr:spPr bwMode="auto">
        <a:xfrm rot="5400000">
          <a:off x="5829300" y="885348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866775</xdr:colOff>
      <xdr:row>499</xdr:row>
      <xdr:rowOff>38100</xdr:rowOff>
    </xdr:from>
    <xdr:to>
      <xdr:col>6</xdr:col>
      <xdr:colOff>914400</xdr:colOff>
      <xdr:row>499</xdr:row>
      <xdr:rowOff>104775</xdr:rowOff>
    </xdr:to>
    <xdr:sp macro="" textlink="">
      <xdr:nvSpPr>
        <xdr:cNvPr id="8398" name="AutoShape 1230">
          <a:extLst>
            <a:ext uri="{FF2B5EF4-FFF2-40B4-BE49-F238E27FC236}">
              <a16:creationId xmlns:a16="http://schemas.microsoft.com/office/drawing/2014/main" id="{00000000-0008-0000-0100-0000CE200000}"/>
            </a:ext>
          </a:extLst>
        </xdr:cNvPr>
        <xdr:cNvSpPr>
          <a:spLocks noChangeArrowheads="1"/>
        </xdr:cNvSpPr>
      </xdr:nvSpPr>
      <xdr:spPr bwMode="auto">
        <a:xfrm rot="5400000">
          <a:off x="5800725" y="8902065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866775</xdr:colOff>
      <xdr:row>500</xdr:row>
      <xdr:rowOff>38100</xdr:rowOff>
    </xdr:from>
    <xdr:to>
      <xdr:col>6</xdr:col>
      <xdr:colOff>914400</xdr:colOff>
      <xdr:row>500</xdr:row>
      <xdr:rowOff>104775</xdr:rowOff>
    </xdr:to>
    <xdr:sp macro="" textlink="">
      <xdr:nvSpPr>
        <xdr:cNvPr id="8399" name="AutoShape 1231">
          <a:extLst>
            <a:ext uri="{FF2B5EF4-FFF2-40B4-BE49-F238E27FC236}">
              <a16:creationId xmlns:a16="http://schemas.microsoft.com/office/drawing/2014/main" id="{00000000-0008-0000-0100-0000CF200000}"/>
            </a:ext>
          </a:extLst>
        </xdr:cNvPr>
        <xdr:cNvSpPr>
          <a:spLocks noChangeArrowheads="1"/>
        </xdr:cNvSpPr>
      </xdr:nvSpPr>
      <xdr:spPr bwMode="auto">
        <a:xfrm rot="5400000">
          <a:off x="5800725" y="891825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866775</xdr:colOff>
      <xdr:row>501</xdr:row>
      <xdr:rowOff>38100</xdr:rowOff>
    </xdr:from>
    <xdr:to>
      <xdr:col>6</xdr:col>
      <xdr:colOff>914400</xdr:colOff>
      <xdr:row>501</xdr:row>
      <xdr:rowOff>104775</xdr:rowOff>
    </xdr:to>
    <xdr:sp macro="" textlink="">
      <xdr:nvSpPr>
        <xdr:cNvPr id="8400" name="AutoShape 1232">
          <a:extLst>
            <a:ext uri="{FF2B5EF4-FFF2-40B4-BE49-F238E27FC236}">
              <a16:creationId xmlns:a16="http://schemas.microsoft.com/office/drawing/2014/main" id="{00000000-0008-0000-0100-0000D0200000}"/>
            </a:ext>
          </a:extLst>
        </xdr:cNvPr>
        <xdr:cNvSpPr>
          <a:spLocks noChangeArrowheads="1"/>
        </xdr:cNvSpPr>
      </xdr:nvSpPr>
      <xdr:spPr bwMode="auto">
        <a:xfrm rot="5400000">
          <a:off x="5800725" y="8934450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866775</xdr:colOff>
      <xdr:row>502</xdr:row>
      <xdr:rowOff>38100</xdr:rowOff>
    </xdr:from>
    <xdr:to>
      <xdr:col>6</xdr:col>
      <xdr:colOff>914400</xdr:colOff>
      <xdr:row>502</xdr:row>
      <xdr:rowOff>104775</xdr:rowOff>
    </xdr:to>
    <xdr:sp macro="" textlink="">
      <xdr:nvSpPr>
        <xdr:cNvPr id="8401" name="AutoShape 1233">
          <a:extLst>
            <a:ext uri="{FF2B5EF4-FFF2-40B4-BE49-F238E27FC236}">
              <a16:creationId xmlns:a16="http://schemas.microsoft.com/office/drawing/2014/main" id="{00000000-0008-0000-0100-0000D1200000}"/>
            </a:ext>
          </a:extLst>
        </xdr:cNvPr>
        <xdr:cNvSpPr>
          <a:spLocks noChangeArrowheads="1"/>
        </xdr:cNvSpPr>
      </xdr:nvSpPr>
      <xdr:spPr bwMode="auto">
        <a:xfrm rot="5400000">
          <a:off x="5800725" y="8950642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866775</xdr:colOff>
      <xdr:row>507</xdr:row>
      <xdr:rowOff>85725</xdr:rowOff>
    </xdr:from>
    <xdr:to>
      <xdr:col>6</xdr:col>
      <xdr:colOff>914400</xdr:colOff>
      <xdr:row>507</xdr:row>
      <xdr:rowOff>152400</xdr:rowOff>
    </xdr:to>
    <xdr:sp macro="" textlink="">
      <xdr:nvSpPr>
        <xdr:cNvPr id="8402" name="AutoShape 1234">
          <a:extLst>
            <a:ext uri="{FF2B5EF4-FFF2-40B4-BE49-F238E27FC236}">
              <a16:creationId xmlns:a16="http://schemas.microsoft.com/office/drawing/2014/main" id="{00000000-0008-0000-0100-0000D2200000}"/>
            </a:ext>
          </a:extLst>
        </xdr:cNvPr>
        <xdr:cNvSpPr>
          <a:spLocks noChangeArrowheads="1"/>
        </xdr:cNvSpPr>
      </xdr:nvSpPr>
      <xdr:spPr bwMode="auto">
        <a:xfrm rot="5400000">
          <a:off x="5800725" y="9038272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866775</xdr:colOff>
      <xdr:row>508</xdr:row>
      <xdr:rowOff>38100</xdr:rowOff>
    </xdr:from>
    <xdr:to>
      <xdr:col>6</xdr:col>
      <xdr:colOff>914400</xdr:colOff>
      <xdr:row>508</xdr:row>
      <xdr:rowOff>104775</xdr:rowOff>
    </xdr:to>
    <xdr:sp macro="" textlink="">
      <xdr:nvSpPr>
        <xdr:cNvPr id="8403" name="AutoShape 1235">
          <a:extLst>
            <a:ext uri="{FF2B5EF4-FFF2-40B4-BE49-F238E27FC236}">
              <a16:creationId xmlns:a16="http://schemas.microsoft.com/office/drawing/2014/main" id="{00000000-0008-0000-0100-0000D3200000}"/>
            </a:ext>
          </a:extLst>
        </xdr:cNvPr>
        <xdr:cNvSpPr>
          <a:spLocks noChangeArrowheads="1"/>
        </xdr:cNvSpPr>
      </xdr:nvSpPr>
      <xdr:spPr bwMode="auto">
        <a:xfrm rot="5400000">
          <a:off x="5800725" y="9054465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866775</xdr:colOff>
      <xdr:row>509</xdr:row>
      <xdr:rowOff>38100</xdr:rowOff>
    </xdr:from>
    <xdr:to>
      <xdr:col>6</xdr:col>
      <xdr:colOff>914400</xdr:colOff>
      <xdr:row>509</xdr:row>
      <xdr:rowOff>104775</xdr:rowOff>
    </xdr:to>
    <xdr:sp macro="" textlink="">
      <xdr:nvSpPr>
        <xdr:cNvPr id="8404" name="AutoShape 1236">
          <a:extLst>
            <a:ext uri="{FF2B5EF4-FFF2-40B4-BE49-F238E27FC236}">
              <a16:creationId xmlns:a16="http://schemas.microsoft.com/office/drawing/2014/main" id="{00000000-0008-0000-0100-0000D4200000}"/>
            </a:ext>
          </a:extLst>
        </xdr:cNvPr>
        <xdr:cNvSpPr>
          <a:spLocks noChangeArrowheads="1"/>
        </xdr:cNvSpPr>
      </xdr:nvSpPr>
      <xdr:spPr bwMode="auto">
        <a:xfrm rot="5400000">
          <a:off x="5800725" y="907065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866775</xdr:colOff>
      <xdr:row>510</xdr:row>
      <xdr:rowOff>38100</xdr:rowOff>
    </xdr:from>
    <xdr:to>
      <xdr:col>6</xdr:col>
      <xdr:colOff>914400</xdr:colOff>
      <xdr:row>510</xdr:row>
      <xdr:rowOff>104775</xdr:rowOff>
    </xdr:to>
    <xdr:sp macro="" textlink="">
      <xdr:nvSpPr>
        <xdr:cNvPr id="8405" name="AutoShape 1237">
          <a:extLst>
            <a:ext uri="{FF2B5EF4-FFF2-40B4-BE49-F238E27FC236}">
              <a16:creationId xmlns:a16="http://schemas.microsoft.com/office/drawing/2014/main" id="{00000000-0008-0000-0100-0000D5200000}"/>
            </a:ext>
          </a:extLst>
        </xdr:cNvPr>
        <xdr:cNvSpPr>
          <a:spLocks noChangeArrowheads="1"/>
        </xdr:cNvSpPr>
      </xdr:nvSpPr>
      <xdr:spPr bwMode="auto">
        <a:xfrm rot="5400000">
          <a:off x="5800725" y="9086850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4</xdr:col>
      <xdr:colOff>838200</xdr:colOff>
      <xdr:row>496</xdr:row>
      <xdr:rowOff>38100</xdr:rowOff>
    </xdr:from>
    <xdr:to>
      <xdr:col>4</xdr:col>
      <xdr:colOff>885825</xdr:colOff>
      <xdr:row>496</xdr:row>
      <xdr:rowOff>104775</xdr:rowOff>
    </xdr:to>
    <xdr:sp macro="" textlink="">
      <xdr:nvSpPr>
        <xdr:cNvPr id="8406" name="AutoShape 1238">
          <a:extLst>
            <a:ext uri="{FF2B5EF4-FFF2-40B4-BE49-F238E27FC236}">
              <a16:creationId xmlns:a16="http://schemas.microsoft.com/office/drawing/2014/main" id="{00000000-0008-0000-0100-0000D6200000}"/>
            </a:ext>
          </a:extLst>
        </xdr:cNvPr>
        <xdr:cNvSpPr>
          <a:spLocks noChangeArrowheads="1"/>
        </xdr:cNvSpPr>
      </xdr:nvSpPr>
      <xdr:spPr bwMode="auto">
        <a:xfrm rot="5400000">
          <a:off x="3867150" y="885348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38100</xdr:colOff>
      <xdr:row>530</xdr:row>
      <xdr:rowOff>66675</xdr:rowOff>
    </xdr:from>
    <xdr:to>
      <xdr:col>2</xdr:col>
      <xdr:colOff>85725</xdr:colOff>
      <xdr:row>530</xdr:row>
      <xdr:rowOff>133350</xdr:rowOff>
    </xdr:to>
    <xdr:sp macro="" textlink="">
      <xdr:nvSpPr>
        <xdr:cNvPr id="8407" name="AutoShape 1239">
          <a:extLst>
            <a:ext uri="{FF2B5EF4-FFF2-40B4-BE49-F238E27FC236}">
              <a16:creationId xmlns:a16="http://schemas.microsoft.com/office/drawing/2014/main" id="{00000000-0008-0000-0100-0000D7200000}"/>
            </a:ext>
          </a:extLst>
        </xdr:cNvPr>
        <xdr:cNvSpPr>
          <a:spLocks noChangeArrowheads="1"/>
        </xdr:cNvSpPr>
      </xdr:nvSpPr>
      <xdr:spPr bwMode="auto">
        <a:xfrm rot="5400000">
          <a:off x="1943100" y="940593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38100</xdr:colOff>
      <xdr:row>539</xdr:row>
      <xdr:rowOff>57150</xdr:rowOff>
    </xdr:from>
    <xdr:to>
      <xdr:col>2</xdr:col>
      <xdr:colOff>85725</xdr:colOff>
      <xdr:row>539</xdr:row>
      <xdr:rowOff>123825</xdr:rowOff>
    </xdr:to>
    <xdr:sp macro="" textlink="">
      <xdr:nvSpPr>
        <xdr:cNvPr id="8408" name="AutoShape 1240">
          <a:extLst>
            <a:ext uri="{FF2B5EF4-FFF2-40B4-BE49-F238E27FC236}">
              <a16:creationId xmlns:a16="http://schemas.microsoft.com/office/drawing/2014/main" id="{00000000-0008-0000-0100-0000D8200000}"/>
            </a:ext>
          </a:extLst>
        </xdr:cNvPr>
        <xdr:cNvSpPr>
          <a:spLocks noChangeArrowheads="1"/>
        </xdr:cNvSpPr>
      </xdr:nvSpPr>
      <xdr:spPr bwMode="auto">
        <a:xfrm rot="5400000">
          <a:off x="1943100" y="9564052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38100</xdr:colOff>
      <xdr:row>540</xdr:row>
      <xdr:rowOff>57150</xdr:rowOff>
    </xdr:from>
    <xdr:to>
      <xdr:col>2</xdr:col>
      <xdr:colOff>85725</xdr:colOff>
      <xdr:row>540</xdr:row>
      <xdr:rowOff>123825</xdr:rowOff>
    </xdr:to>
    <xdr:sp macro="" textlink="">
      <xdr:nvSpPr>
        <xdr:cNvPr id="8409" name="AutoShape 1241">
          <a:extLst>
            <a:ext uri="{FF2B5EF4-FFF2-40B4-BE49-F238E27FC236}">
              <a16:creationId xmlns:a16="http://schemas.microsoft.com/office/drawing/2014/main" id="{00000000-0008-0000-0100-0000D9200000}"/>
            </a:ext>
          </a:extLst>
        </xdr:cNvPr>
        <xdr:cNvSpPr>
          <a:spLocks noChangeArrowheads="1"/>
        </xdr:cNvSpPr>
      </xdr:nvSpPr>
      <xdr:spPr bwMode="auto">
        <a:xfrm rot="5400000">
          <a:off x="1943100" y="9580245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38100</xdr:colOff>
      <xdr:row>541</xdr:row>
      <xdr:rowOff>66675</xdr:rowOff>
    </xdr:from>
    <xdr:to>
      <xdr:col>2</xdr:col>
      <xdr:colOff>85725</xdr:colOff>
      <xdr:row>541</xdr:row>
      <xdr:rowOff>133350</xdr:rowOff>
    </xdr:to>
    <xdr:sp macro="" textlink="">
      <xdr:nvSpPr>
        <xdr:cNvPr id="8410" name="AutoShape 1242">
          <a:extLst>
            <a:ext uri="{FF2B5EF4-FFF2-40B4-BE49-F238E27FC236}">
              <a16:creationId xmlns:a16="http://schemas.microsoft.com/office/drawing/2014/main" id="{00000000-0008-0000-0100-0000DA200000}"/>
            </a:ext>
          </a:extLst>
        </xdr:cNvPr>
        <xdr:cNvSpPr>
          <a:spLocks noChangeArrowheads="1"/>
        </xdr:cNvSpPr>
      </xdr:nvSpPr>
      <xdr:spPr bwMode="auto">
        <a:xfrm rot="5400000">
          <a:off x="1943100" y="9597390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38100</xdr:colOff>
      <xdr:row>542</xdr:row>
      <xdr:rowOff>66675</xdr:rowOff>
    </xdr:from>
    <xdr:to>
      <xdr:col>2</xdr:col>
      <xdr:colOff>85725</xdr:colOff>
      <xdr:row>542</xdr:row>
      <xdr:rowOff>133350</xdr:rowOff>
    </xdr:to>
    <xdr:sp macro="" textlink="">
      <xdr:nvSpPr>
        <xdr:cNvPr id="8411" name="AutoShape 1243">
          <a:extLst>
            <a:ext uri="{FF2B5EF4-FFF2-40B4-BE49-F238E27FC236}">
              <a16:creationId xmlns:a16="http://schemas.microsoft.com/office/drawing/2014/main" id="{00000000-0008-0000-0100-0000DB200000}"/>
            </a:ext>
          </a:extLst>
        </xdr:cNvPr>
        <xdr:cNvSpPr>
          <a:spLocks noChangeArrowheads="1"/>
        </xdr:cNvSpPr>
      </xdr:nvSpPr>
      <xdr:spPr bwMode="auto">
        <a:xfrm rot="5400000">
          <a:off x="1943100" y="9613582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38100</xdr:colOff>
      <xdr:row>531</xdr:row>
      <xdr:rowOff>104775</xdr:rowOff>
    </xdr:from>
    <xdr:to>
      <xdr:col>2</xdr:col>
      <xdr:colOff>85725</xdr:colOff>
      <xdr:row>531</xdr:row>
      <xdr:rowOff>171450</xdr:rowOff>
    </xdr:to>
    <xdr:sp macro="" textlink="">
      <xdr:nvSpPr>
        <xdr:cNvPr id="8412" name="AutoShape 1244">
          <a:extLst>
            <a:ext uri="{FF2B5EF4-FFF2-40B4-BE49-F238E27FC236}">
              <a16:creationId xmlns:a16="http://schemas.microsoft.com/office/drawing/2014/main" id="{00000000-0008-0000-0100-0000DC200000}"/>
            </a:ext>
          </a:extLst>
        </xdr:cNvPr>
        <xdr:cNvSpPr>
          <a:spLocks noChangeArrowheads="1"/>
        </xdr:cNvSpPr>
      </xdr:nvSpPr>
      <xdr:spPr bwMode="auto">
        <a:xfrm rot="5400000">
          <a:off x="1943100" y="9425940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38100</xdr:colOff>
      <xdr:row>532</xdr:row>
      <xdr:rowOff>95250</xdr:rowOff>
    </xdr:from>
    <xdr:to>
      <xdr:col>2</xdr:col>
      <xdr:colOff>85725</xdr:colOff>
      <xdr:row>532</xdr:row>
      <xdr:rowOff>161925</xdr:rowOff>
    </xdr:to>
    <xdr:sp macro="" textlink="">
      <xdr:nvSpPr>
        <xdr:cNvPr id="8413" name="AutoShape 1245">
          <a:extLst>
            <a:ext uri="{FF2B5EF4-FFF2-40B4-BE49-F238E27FC236}">
              <a16:creationId xmlns:a16="http://schemas.microsoft.com/office/drawing/2014/main" id="{00000000-0008-0000-0100-0000DD200000}"/>
            </a:ext>
          </a:extLst>
        </xdr:cNvPr>
        <xdr:cNvSpPr>
          <a:spLocks noChangeArrowheads="1"/>
        </xdr:cNvSpPr>
      </xdr:nvSpPr>
      <xdr:spPr bwMode="auto">
        <a:xfrm rot="5400000">
          <a:off x="1943100" y="944403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38100</xdr:colOff>
      <xdr:row>537</xdr:row>
      <xdr:rowOff>66675</xdr:rowOff>
    </xdr:from>
    <xdr:to>
      <xdr:col>2</xdr:col>
      <xdr:colOff>85725</xdr:colOff>
      <xdr:row>537</xdr:row>
      <xdr:rowOff>133350</xdr:rowOff>
    </xdr:to>
    <xdr:sp macro="" textlink="">
      <xdr:nvSpPr>
        <xdr:cNvPr id="8414" name="AutoShape 1246">
          <a:extLst>
            <a:ext uri="{FF2B5EF4-FFF2-40B4-BE49-F238E27FC236}">
              <a16:creationId xmlns:a16="http://schemas.microsoft.com/office/drawing/2014/main" id="{00000000-0008-0000-0100-0000DE200000}"/>
            </a:ext>
          </a:extLst>
        </xdr:cNvPr>
        <xdr:cNvSpPr>
          <a:spLocks noChangeArrowheads="1"/>
        </xdr:cNvSpPr>
      </xdr:nvSpPr>
      <xdr:spPr bwMode="auto">
        <a:xfrm rot="5400000">
          <a:off x="1943100" y="9532620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38100</xdr:colOff>
      <xdr:row>545</xdr:row>
      <xdr:rowOff>123825</xdr:rowOff>
    </xdr:from>
    <xdr:to>
      <xdr:col>2</xdr:col>
      <xdr:colOff>85725</xdr:colOff>
      <xdr:row>545</xdr:row>
      <xdr:rowOff>190500</xdr:rowOff>
    </xdr:to>
    <xdr:sp macro="" textlink="">
      <xdr:nvSpPr>
        <xdr:cNvPr id="8415" name="AutoShape 1247">
          <a:extLst>
            <a:ext uri="{FF2B5EF4-FFF2-40B4-BE49-F238E27FC236}">
              <a16:creationId xmlns:a16="http://schemas.microsoft.com/office/drawing/2014/main" id="{00000000-0008-0000-0100-0000DF200000}"/>
            </a:ext>
          </a:extLst>
        </xdr:cNvPr>
        <xdr:cNvSpPr>
          <a:spLocks noChangeArrowheads="1"/>
        </xdr:cNvSpPr>
      </xdr:nvSpPr>
      <xdr:spPr bwMode="auto">
        <a:xfrm rot="5400000">
          <a:off x="1943100" y="9660255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38100</xdr:colOff>
      <xdr:row>546</xdr:row>
      <xdr:rowOff>66675</xdr:rowOff>
    </xdr:from>
    <xdr:to>
      <xdr:col>2</xdr:col>
      <xdr:colOff>85725</xdr:colOff>
      <xdr:row>546</xdr:row>
      <xdr:rowOff>133350</xdr:rowOff>
    </xdr:to>
    <xdr:sp macro="" textlink="">
      <xdr:nvSpPr>
        <xdr:cNvPr id="8416" name="AutoShape 1248">
          <a:extLst>
            <a:ext uri="{FF2B5EF4-FFF2-40B4-BE49-F238E27FC236}">
              <a16:creationId xmlns:a16="http://schemas.microsoft.com/office/drawing/2014/main" id="{00000000-0008-0000-0100-0000E0200000}"/>
            </a:ext>
          </a:extLst>
        </xdr:cNvPr>
        <xdr:cNvSpPr>
          <a:spLocks noChangeArrowheads="1"/>
        </xdr:cNvSpPr>
      </xdr:nvSpPr>
      <xdr:spPr bwMode="auto">
        <a:xfrm rot="5400000">
          <a:off x="1943100" y="967644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38100</xdr:colOff>
      <xdr:row>547</xdr:row>
      <xdr:rowOff>114300</xdr:rowOff>
    </xdr:from>
    <xdr:to>
      <xdr:col>2</xdr:col>
      <xdr:colOff>85725</xdr:colOff>
      <xdr:row>547</xdr:row>
      <xdr:rowOff>180975</xdr:rowOff>
    </xdr:to>
    <xdr:sp macro="" textlink="">
      <xdr:nvSpPr>
        <xdr:cNvPr id="8417" name="AutoShape 1249">
          <a:extLst>
            <a:ext uri="{FF2B5EF4-FFF2-40B4-BE49-F238E27FC236}">
              <a16:creationId xmlns:a16="http://schemas.microsoft.com/office/drawing/2014/main" id="{00000000-0008-0000-0100-0000E1200000}"/>
            </a:ext>
          </a:extLst>
        </xdr:cNvPr>
        <xdr:cNvSpPr>
          <a:spLocks noChangeArrowheads="1"/>
        </xdr:cNvSpPr>
      </xdr:nvSpPr>
      <xdr:spPr bwMode="auto">
        <a:xfrm rot="5400000">
          <a:off x="1943100" y="9697402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38100</xdr:colOff>
      <xdr:row>548</xdr:row>
      <xdr:rowOff>66675</xdr:rowOff>
    </xdr:from>
    <xdr:to>
      <xdr:col>2</xdr:col>
      <xdr:colOff>85725</xdr:colOff>
      <xdr:row>548</xdr:row>
      <xdr:rowOff>133350</xdr:rowOff>
    </xdr:to>
    <xdr:sp macro="" textlink="">
      <xdr:nvSpPr>
        <xdr:cNvPr id="8418" name="AutoShape 1250">
          <a:extLst>
            <a:ext uri="{FF2B5EF4-FFF2-40B4-BE49-F238E27FC236}">
              <a16:creationId xmlns:a16="http://schemas.microsoft.com/office/drawing/2014/main" id="{00000000-0008-0000-0100-0000E2200000}"/>
            </a:ext>
          </a:extLst>
        </xdr:cNvPr>
        <xdr:cNvSpPr>
          <a:spLocks noChangeArrowheads="1"/>
        </xdr:cNvSpPr>
      </xdr:nvSpPr>
      <xdr:spPr bwMode="auto">
        <a:xfrm rot="5400000">
          <a:off x="1943100" y="9713595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38100</xdr:colOff>
      <xdr:row>549</xdr:row>
      <xdr:rowOff>66675</xdr:rowOff>
    </xdr:from>
    <xdr:to>
      <xdr:col>2</xdr:col>
      <xdr:colOff>85725</xdr:colOff>
      <xdr:row>549</xdr:row>
      <xdr:rowOff>133350</xdr:rowOff>
    </xdr:to>
    <xdr:sp macro="" textlink="">
      <xdr:nvSpPr>
        <xdr:cNvPr id="8419" name="AutoShape 1251">
          <a:extLst>
            <a:ext uri="{FF2B5EF4-FFF2-40B4-BE49-F238E27FC236}">
              <a16:creationId xmlns:a16="http://schemas.microsoft.com/office/drawing/2014/main" id="{00000000-0008-0000-0100-0000E3200000}"/>
            </a:ext>
          </a:extLst>
        </xdr:cNvPr>
        <xdr:cNvSpPr>
          <a:spLocks noChangeArrowheads="1"/>
        </xdr:cNvSpPr>
      </xdr:nvSpPr>
      <xdr:spPr bwMode="auto">
        <a:xfrm rot="5400000">
          <a:off x="1943100" y="972978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38100</xdr:colOff>
      <xdr:row>550</xdr:row>
      <xdr:rowOff>66675</xdr:rowOff>
    </xdr:from>
    <xdr:to>
      <xdr:col>2</xdr:col>
      <xdr:colOff>85725</xdr:colOff>
      <xdr:row>550</xdr:row>
      <xdr:rowOff>133350</xdr:rowOff>
    </xdr:to>
    <xdr:sp macro="" textlink="">
      <xdr:nvSpPr>
        <xdr:cNvPr id="8420" name="AutoShape 1252">
          <a:extLst>
            <a:ext uri="{FF2B5EF4-FFF2-40B4-BE49-F238E27FC236}">
              <a16:creationId xmlns:a16="http://schemas.microsoft.com/office/drawing/2014/main" id="{00000000-0008-0000-0100-0000E4200000}"/>
            </a:ext>
          </a:extLst>
        </xdr:cNvPr>
        <xdr:cNvSpPr>
          <a:spLocks noChangeArrowheads="1"/>
        </xdr:cNvSpPr>
      </xdr:nvSpPr>
      <xdr:spPr bwMode="auto">
        <a:xfrm rot="5400000">
          <a:off x="1943100" y="9745980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38100</xdr:colOff>
      <xdr:row>536</xdr:row>
      <xdr:rowOff>66675</xdr:rowOff>
    </xdr:from>
    <xdr:to>
      <xdr:col>2</xdr:col>
      <xdr:colOff>85725</xdr:colOff>
      <xdr:row>536</xdr:row>
      <xdr:rowOff>133350</xdr:rowOff>
    </xdr:to>
    <xdr:sp macro="" textlink="">
      <xdr:nvSpPr>
        <xdr:cNvPr id="8421" name="AutoShape 1253">
          <a:extLst>
            <a:ext uri="{FF2B5EF4-FFF2-40B4-BE49-F238E27FC236}">
              <a16:creationId xmlns:a16="http://schemas.microsoft.com/office/drawing/2014/main" id="{00000000-0008-0000-0100-0000E5200000}"/>
            </a:ext>
          </a:extLst>
        </xdr:cNvPr>
        <xdr:cNvSpPr>
          <a:spLocks noChangeArrowheads="1"/>
        </xdr:cNvSpPr>
      </xdr:nvSpPr>
      <xdr:spPr bwMode="auto">
        <a:xfrm rot="5400000">
          <a:off x="1943100" y="951642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895350</xdr:colOff>
      <xdr:row>536</xdr:row>
      <xdr:rowOff>57150</xdr:rowOff>
    </xdr:from>
    <xdr:to>
      <xdr:col>6</xdr:col>
      <xdr:colOff>942975</xdr:colOff>
      <xdr:row>536</xdr:row>
      <xdr:rowOff>123825</xdr:rowOff>
    </xdr:to>
    <xdr:sp macro="" textlink="">
      <xdr:nvSpPr>
        <xdr:cNvPr id="8422" name="AutoShape 1254">
          <a:extLst>
            <a:ext uri="{FF2B5EF4-FFF2-40B4-BE49-F238E27FC236}">
              <a16:creationId xmlns:a16="http://schemas.microsoft.com/office/drawing/2014/main" id="{00000000-0008-0000-0100-0000E6200000}"/>
            </a:ext>
          </a:extLst>
        </xdr:cNvPr>
        <xdr:cNvSpPr>
          <a:spLocks noChangeArrowheads="1"/>
        </xdr:cNvSpPr>
      </xdr:nvSpPr>
      <xdr:spPr bwMode="auto">
        <a:xfrm rot="5400000">
          <a:off x="5829300" y="9515475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866775</xdr:colOff>
      <xdr:row>539</xdr:row>
      <xdr:rowOff>57150</xdr:rowOff>
    </xdr:from>
    <xdr:to>
      <xdr:col>6</xdr:col>
      <xdr:colOff>914400</xdr:colOff>
      <xdr:row>539</xdr:row>
      <xdr:rowOff>123825</xdr:rowOff>
    </xdr:to>
    <xdr:sp macro="" textlink="">
      <xdr:nvSpPr>
        <xdr:cNvPr id="8423" name="AutoShape 1255">
          <a:extLst>
            <a:ext uri="{FF2B5EF4-FFF2-40B4-BE49-F238E27FC236}">
              <a16:creationId xmlns:a16="http://schemas.microsoft.com/office/drawing/2014/main" id="{00000000-0008-0000-0100-0000E7200000}"/>
            </a:ext>
          </a:extLst>
        </xdr:cNvPr>
        <xdr:cNvSpPr>
          <a:spLocks noChangeArrowheads="1"/>
        </xdr:cNvSpPr>
      </xdr:nvSpPr>
      <xdr:spPr bwMode="auto">
        <a:xfrm rot="5400000">
          <a:off x="5800725" y="9564052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866775</xdr:colOff>
      <xdr:row>540</xdr:row>
      <xdr:rowOff>57150</xdr:rowOff>
    </xdr:from>
    <xdr:to>
      <xdr:col>6</xdr:col>
      <xdr:colOff>914400</xdr:colOff>
      <xdr:row>540</xdr:row>
      <xdr:rowOff>123825</xdr:rowOff>
    </xdr:to>
    <xdr:sp macro="" textlink="">
      <xdr:nvSpPr>
        <xdr:cNvPr id="8424" name="AutoShape 1256">
          <a:extLst>
            <a:ext uri="{FF2B5EF4-FFF2-40B4-BE49-F238E27FC236}">
              <a16:creationId xmlns:a16="http://schemas.microsoft.com/office/drawing/2014/main" id="{00000000-0008-0000-0100-0000E8200000}"/>
            </a:ext>
          </a:extLst>
        </xdr:cNvPr>
        <xdr:cNvSpPr>
          <a:spLocks noChangeArrowheads="1"/>
        </xdr:cNvSpPr>
      </xdr:nvSpPr>
      <xdr:spPr bwMode="auto">
        <a:xfrm rot="5400000">
          <a:off x="5800725" y="9580245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866775</xdr:colOff>
      <xdr:row>541</xdr:row>
      <xdr:rowOff>57150</xdr:rowOff>
    </xdr:from>
    <xdr:to>
      <xdr:col>6</xdr:col>
      <xdr:colOff>914400</xdr:colOff>
      <xdr:row>541</xdr:row>
      <xdr:rowOff>123825</xdr:rowOff>
    </xdr:to>
    <xdr:sp macro="" textlink="">
      <xdr:nvSpPr>
        <xdr:cNvPr id="8425" name="AutoShape 1257">
          <a:extLst>
            <a:ext uri="{FF2B5EF4-FFF2-40B4-BE49-F238E27FC236}">
              <a16:creationId xmlns:a16="http://schemas.microsoft.com/office/drawing/2014/main" id="{00000000-0008-0000-0100-0000E9200000}"/>
            </a:ext>
          </a:extLst>
        </xdr:cNvPr>
        <xdr:cNvSpPr>
          <a:spLocks noChangeArrowheads="1"/>
        </xdr:cNvSpPr>
      </xdr:nvSpPr>
      <xdr:spPr bwMode="auto">
        <a:xfrm rot="5400000">
          <a:off x="5800725" y="959643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866775</xdr:colOff>
      <xdr:row>542</xdr:row>
      <xdr:rowOff>57150</xdr:rowOff>
    </xdr:from>
    <xdr:to>
      <xdr:col>6</xdr:col>
      <xdr:colOff>914400</xdr:colOff>
      <xdr:row>542</xdr:row>
      <xdr:rowOff>123825</xdr:rowOff>
    </xdr:to>
    <xdr:sp macro="" textlink="">
      <xdr:nvSpPr>
        <xdr:cNvPr id="8426" name="AutoShape 1258">
          <a:extLst>
            <a:ext uri="{FF2B5EF4-FFF2-40B4-BE49-F238E27FC236}">
              <a16:creationId xmlns:a16="http://schemas.microsoft.com/office/drawing/2014/main" id="{00000000-0008-0000-0100-0000EA200000}"/>
            </a:ext>
          </a:extLst>
        </xdr:cNvPr>
        <xdr:cNvSpPr>
          <a:spLocks noChangeArrowheads="1"/>
        </xdr:cNvSpPr>
      </xdr:nvSpPr>
      <xdr:spPr bwMode="auto">
        <a:xfrm rot="5400000">
          <a:off x="5800725" y="9612630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866775</xdr:colOff>
      <xdr:row>547</xdr:row>
      <xdr:rowOff>104775</xdr:rowOff>
    </xdr:from>
    <xdr:to>
      <xdr:col>6</xdr:col>
      <xdr:colOff>914400</xdr:colOff>
      <xdr:row>547</xdr:row>
      <xdr:rowOff>171450</xdr:rowOff>
    </xdr:to>
    <xdr:sp macro="" textlink="">
      <xdr:nvSpPr>
        <xdr:cNvPr id="8427" name="AutoShape 1259">
          <a:extLst>
            <a:ext uri="{FF2B5EF4-FFF2-40B4-BE49-F238E27FC236}">
              <a16:creationId xmlns:a16="http://schemas.microsoft.com/office/drawing/2014/main" id="{00000000-0008-0000-0100-0000EB200000}"/>
            </a:ext>
          </a:extLst>
        </xdr:cNvPr>
        <xdr:cNvSpPr>
          <a:spLocks noChangeArrowheads="1"/>
        </xdr:cNvSpPr>
      </xdr:nvSpPr>
      <xdr:spPr bwMode="auto">
        <a:xfrm rot="5400000">
          <a:off x="5800725" y="9696450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866775</xdr:colOff>
      <xdr:row>548</xdr:row>
      <xdr:rowOff>57150</xdr:rowOff>
    </xdr:from>
    <xdr:to>
      <xdr:col>6</xdr:col>
      <xdr:colOff>914400</xdr:colOff>
      <xdr:row>548</xdr:row>
      <xdr:rowOff>123825</xdr:rowOff>
    </xdr:to>
    <xdr:sp macro="" textlink="">
      <xdr:nvSpPr>
        <xdr:cNvPr id="8428" name="AutoShape 1260">
          <a:extLst>
            <a:ext uri="{FF2B5EF4-FFF2-40B4-BE49-F238E27FC236}">
              <a16:creationId xmlns:a16="http://schemas.microsoft.com/office/drawing/2014/main" id="{00000000-0008-0000-0100-0000EC200000}"/>
            </a:ext>
          </a:extLst>
        </xdr:cNvPr>
        <xdr:cNvSpPr>
          <a:spLocks noChangeArrowheads="1"/>
        </xdr:cNvSpPr>
      </xdr:nvSpPr>
      <xdr:spPr bwMode="auto">
        <a:xfrm rot="5400000">
          <a:off x="5800725" y="9712642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866775</xdr:colOff>
      <xdr:row>549</xdr:row>
      <xdr:rowOff>57150</xdr:rowOff>
    </xdr:from>
    <xdr:to>
      <xdr:col>6</xdr:col>
      <xdr:colOff>914400</xdr:colOff>
      <xdr:row>549</xdr:row>
      <xdr:rowOff>123825</xdr:rowOff>
    </xdr:to>
    <xdr:sp macro="" textlink="">
      <xdr:nvSpPr>
        <xdr:cNvPr id="8429" name="AutoShape 1261">
          <a:extLst>
            <a:ext uri="{FF2B5EF4-FFF2-40B4-BE49-F238E27FC236}">
              <a16:creationId xmlns:a16="http://schemas.microsoft.com/office/drawing/2014/main" id="{00000000-0008-0000-0100-0000ED200000}"/>
            </a:ext>
          </a:extLst>
        </xdr:cNvPr>
        <xdr:cNvSpPr>
          <a:spLocks noChangeArrowheads="1"/>
        </xdr:cNvSpPr>
      </xdr:nvSpPr>
      <xdr:spPr bwMode="auto">
        <a:xfrm rot="5400000">
          <a:off x="5800725" y="9728835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866775</xdr:colOff>
      <xdr:row>550</xdr:row>
      <xdr:rowOff>57150</xdr:rowOff>
    </xdr:from>
    <xdr:to>
      <xdr:col>6</xdr:col>
      <xdr:colOff>914400</xdr:colOff>
      <xdr:row>550</xdr:row>
      <xdr:rowOff>123825</xdr:rowOff>
    </xdr:to>
    <xdr:sp macro="" textlink="">
      <xdr:nvSpPr>
        <xdr:cNvPr id="8430" name="AutoShape 1262">
          <a:extLst>
            <a:ext uri="{FF2B5EF4-FFF2-40B4-BE49-F238E27FC236}">
              <a16:creationId xmlns:a16="http://schemas.microsoft.com/office/drawing/2014/main" id="{00000000-0008-0000-0100-0000EE200000}"/>
            </a:ext>
          </a:extLst>
        </xdr:cNvPr>
        <xdr:cNvSpPr>
          <a:spLocks noChangeArrowheads="1"/>
        </xdr:cNvSpPr>
      </xdr:nvSpPr>
      <xdr:spPr bwMode="auto">
        <a:xfrm rot="5400000">
          <a:off x="5800725" y="974502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4</xdr:col>
      <xdr:colOff>838200</xdr:colOff>
      <xdr:row>536</xdr:row>
      <xdr:rowOff>57150</xdr:rowOff>
    </xdr:from>
    <xdr:to>
      <xdr:col>4</xdr:col>
      <xdr:colOff>885825</xdr:colOff>
      <xdr:row>536</xdr:row>
      <xdr:rowOff>123825</xdr:rowOff>
    </xdr:to>
    <xdr:sp macro="" textlink="">
      <xdr:nvSpPr>
        <xdr:cNvPr id="8431" name="AutoShape 1263">
          <a:extLst>
            <a:ext uri="{FF2B5EF4-FFF2-40B4-BE49-F238E27FC236}">
              <a16:creationId xmlns:a16="http://schemas.microsoft.com/office/drawing/2014/main" id="{00000000-0008-0000-0100-0000EF200000}"/>
            </a:ext>
          </a:extLst>
        </xdr:cNvPr>
        <xdr:cNvSpPr>
          <a:spLocks noChangeArrowheads="1"/>
        </xdr:cNvSpPr>
      </xdr:nvSpPr>
      <xdr:spPr bwMode="auto">
        <a:xfrm rot="5400000">
          <a:off x="3867150" y="9515475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2003425</xdr:colOff>
      <xdr:row>410</xdr:row>
      <xdr:rowOff>142875</xdr:rowOff>
    </xdr:from>
    <xdr:to>
      <xdr:col>1</xdr:col>
      <xdr:colOff>2051050</xdr:colOff>
      <xdr:row>410</xdr:row>
      <xdr:rowOff>209550</xdr:rowOff>
    </xdr:to>
    <xdr:sp macro="" textlink="">
      <xdr:nvSpPr>
        <xdr:cNvPr id="8433" name="AutoShape 1265">
          <a:extLst>
            <a:ext uri="{FF2B5EF4-FFF2-40B4-BE49-F238E27FC236}">
              <a16:creationId xmlns:a16="http://schemas.microsoft.com/office/drawing/2014/main" id="{00000000-0008-0000-0100-0000F1200000}"/>
            </a:ext>
          </a:extLst>
        </xdr:cNvPr>
        <xdr:cNvSpPr>
          <a:spLocks noChangeArrowheads="1"/>
        </xdr:cNvSpPr>
      </xdr:nvSpPr>
      <xdr:spPr bwMode="auto">
        <a:xfrm rot="5400000">
          <a:off x="2235200" y="7026910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2003425</xdr:colOff>
      <xdr:row>411</xdr:row>
      <xdr:rowOff>177800</xdr:rowOff>
    </xdr:from>
    <xdr:to>
      <xdr:col>1</xdr:col>
      <xdr:colOff>2051050</xdr:colOff>
      <xdr:row>411</xdr:row>
      <xdr:rowOff>244475</xdr:rowOff>
    </xdr:to>
    <xdr:sp macro="" textlink="">
      <xdr:nvSpPr>
        <xdr:cNvPr id="8434" name="AutoShape 1266">
          <a:extLst>
            <a:ext uri="{FF2B5EF4-FFF2-40B4-BE49-F238E27FC236}">
              <a16:creationId xmlns:a16="http://schemas.microsoft.com/office/drawing/2014/main" id="{00000000-0008-0000-0100-0000F2200000}"/>
            </a:ext>
          </a:extLst>
        </xdr:cNvPr>
        <xdr:cNvSpPr>
          <a:spLocks noChangeArrowheads="1"/>
        </xdr:cNvSpPr>
      </xdr:nvSpPr>
      <xdr:spPr bwMode="auto">
        <a:xfrm rot="5400000">
          <a:off x="2235200" y="7054532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2003425</xdr:colOff>
      <xdr:row>409</xdr:row>
      <xdr:rowOff>114300</xdr:rowOff>
    </xdr:from>
    <xdr:to>
      <xdr:col>1</xdr:col>
      <xdr:colOff>2051050</xdr:colOff>
      <xdr:row>409</xdr:row>
      <xdr:rowOff>180975</xdr:rowOff>
    </xdr:to>
    <xdr:sp macro="" textlink="">
      <xdr:nvSpPr>
        <xdr:cNvPr id="8435" name="AutoShape 1267">
          <a:extLst>
            <a:ext uri="{FF2B5EF4-FFF2-40B4-BE49-F238E27FC236}">
              <a16:creationId xmlns:a16="http://schemas.microsoft.com/office/drawing/2014/main" id="{00000000-0008-0000-0100-0000F3200000}"/>
            </a:ext>
          </a:extLst>
        </xdr:cNvPr>
        <xdr:cNvSpPr>
          <a:spLocks noChangeArrowheads="1"/>
        </xdr:cNvSpPr>
      </xdr:nvSpPr>
      <xdr:spPr bwMode="auto">
        <a:xfrm rot="5400000">
          <a:off x="2235200" y="6997382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2003425</xdr:colOff>
      <xdr:row>408</xdr:row>
      <xdr:rowOff>123825</xdr:rowOff>
    </xdr:from>
    <xdr:to>
      <xdr:col>1</xdr:col>
      <xdr:colOff>2051050</xdr:colOff>
      <xdr:row>408</xdr:row>
      <xdr:rowOff>190500</xdr:rowOff>
    </xdr:to>
    <xdr:sp macro="" textlink="">
      <xdr:nvSpPr>
        <xdr:cNvPr id="8436" name="AutoShape 1268">
          <a:extLst>
            <a:ext uri="{FF2B5EF4-FFF2-40B4-BE49-F238E27FC236}">
              <a16:creationId xmlns:a16="http://schemas.microsoft.com/office/drawing/2014/main" id="{00000000-0008-0000-0100-0000F4200000}"/>
            </a:ext>
          </a:extLst>
        </xdr:cNvPr>
        <xdr:cNvSpPr>
          <a:spLocks noChangeArrowheads="1"/>
        </xdr:cNvSpPr>
      </xdr:nvSpPr>
      <xdr:spPr bwMode="auto">
        <a:xfrm rot="5400000">
          <a:off x="2235200" y="6974205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2003425</xdr:colOff>
      <xdr:row>407</xdr:row>
      <xdr:rowOff>44450</xdr:rowOff>
    </xdr:from>
    <xdr:to>
      <xdr:col>1</xdr:col>
      <xdr:colOff>2051050</xdr:colOff>
      <xdr:row>407</xdr:row>
      <xdr:rowOff>111125</xdr:rowOff>
    </xdr:to>
    <xdr:sp macro="" textlink="">
      <xdr:nvSpPr>
        <xdr:cNvPr id="8437" name="AutoShape 1269">
          <a:extLst>
            <a:ext uri="{FF2B5EF4-FFF2-40B4-BE49-F238E27FC236}">
              <a16:creationId xmlns:a16="http://schemas.microsoft.com/office/drawing/2014/main" id="{00000000-0008-0000-0100-0000F5200000}"/>
            </a:ext>
          </a:extLst>
        </xdr:cNvPr>
        <xdr:cNvSpPr>
          <a:spLocks noChangeArrowheads="1"/>
        </xdr:cNvSpPr>
      </xdr:nvSpPr>
      <xdr:spPr bwMode="auto">
        <a:xfrm rot="5400000">
          <a:off x="2235200" y="695102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2003425</xdr:colOff>
      <xdr:row>406</xdr:row>
      <xdr:rowOff>104775</xdr:rowOff>
    </xdr:from>
    <xdr:to>
      <xdr:col>1</xdr:col>
      <xdr:colOff>2051050</xdr:colOff>
      <xdr:row>406</xdr:row>
      <xdr:rowOff>171450</xdr:rowOff>
    </xdr:to>
    <xdr:sp macro="" textlink="">
      <xdr:nvSpPr>
        <xdr:cNvPr id="8438" name="AutoShape 1270">
          <a:extLst>
            <a:ext uri="{FF2B5EF4-FFF2-40B4-BE49-F238E27FC236}">
              <a16:creationId xmlns:a16="http://schemas.microsoft.com/office/drawing/2014/main" id="{00000000-0008-0000-0100-0000F6200000}"/>
            </a:ext>
          </a:extLst>
        </xdr:cNvPr>
        <xdr:cNvSpPr>
          <a:spLocks noChangeArrowheads="1"/>
        </xdr:cNvSpPr>
      </xdr:nvSpPr>
      <xdr:spPr bwMode="auto">
        <a:xfrm rot="5400000">
          <a:off x="2235200" y="6930390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2003425</xdr:colOff>
      <xdr:row>405</xdr:row>
      <xdr:rowOff>47625</xdr:rowOff>
    </xdr:from>
    <xdr:to>
      <xdr:col>1</xdr:col>
      <xdr:colOff>2051050</xdr:colOff>
      <xdr:row>405</xdr:row>
      <xdr:rowOff>114300</xdr:rowOff>
    </xdr:to>
    <xdr:sp macro="" textlink="">
      <xdr:nvSpPr>
        <xdr:cNvPr id="8439" name="AutoShape 1271">
          <a:extLst>
            <a:ext uri="{FF2B5EF4-FFF2-40B4-BE49-F238E27FC236}">
              <a16:creationId xmlns:a16="http://schemas.microsoft.com/office/drawing/2014/main" id="{00000000-0008-0000-0100-0000F7200000}"/>
            </a:ext>
          </a:extLst>
        </xdr:cNvPr>
        <xdr:cNvSpPr>
          <a:spLocks noChangeArrowheads="1"/>
        </xdr:cNvSpPr>
      </xdr:nvSpPr>
      <xdr:spPr bwMode="auto">
        <a:xfrm rot="5400000">
          <a:off x="2235200" y="6909435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2003425</xdr:colOff>
      <xdr:row>404</xdr:row>
      <xdr:rowOff>47625</xdr:rowOff>
    </xdr:from>
    <xdr:to>
      <xdr:col>1</xdr:col>
      <xdr:colOff>2051050</xdr:colOff>
      <xdr:row>404</xdr:row>
      <xdr:rowOff>114300</xdr:rowOff>
    </xdr:to>
    <xdr:sp macro="" textlink="">
      <xdr:nvSpPr>
        <xdr:cNvPr id="8440" name="AutoShape 1272">
          <a:extLst>
            <a:ext uri="{FF2B5EF4-FFF2-40B4-BE49-F238E27FC236}">
              <a16:creationId xmlns:a16="http://schemas.microsoft.com/office/drawing/2014/main" id="{00000000-0008-0000-0100-0000F8200000}"/>
            </a:ext>
          </a:extLst>
        </xdr:cNvPr>
        <xdr:cNvSpPr>
          <a:spLocks noChangeArrowheads="1"/>
        </xdr:cNvSpPr>
      </xdr:nvSpPr>
      <xdr:spPr bwMode="auto">
        <a:xfrm rot="5400000">
          <a:off x="2235200" y="6894195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2003425</xdr:colOff>
      <xdr:row>401</xdr:row>
      <xdr:rowOff>171450</xdr:rowOff>
    </xdr:from>
    <xdr:to>
      <xdr:col>1</xdr:col>
      <xdr:colOff>2051050</xdr:colOff>
      <xdr:row>401</xdr:row>
      <xdr:rowOff>238125</xdr:rowOff>
    </xdr:to>
    <xdr:sp macro="" textlink="">
      <xdr:nvSpPr>
        <xdr:cNvPr id="8441" name="AutoShape 1273">
          <a:extLst>
            <a:ext uri="{FF2B5EF4-FFF2-40B4-BE49-F238E27FC236}">
              <a16:creationId xmlns:a16="http://schemas.microsoft.com/office/drawing/2014/main" id="{00000000-0008-0000-0100-0000F9200000}"/>
            </a:ext>
          </a:extLst>
        </xdr:cNvPr>
        <xdr:cNvSpPr>
          <a:spLocks noChangeArrowheads="1"/>
        </xdr:cNvSpPr>
      </xdr:nvSpPr>
      <xdr:spPr bwMode="auto">
        <a:xfrm rot="5400000">
          <a:off x="2235200" y="685450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2003425</xdr:colOff>
      <xdr:row>400</xdr:row>
      <xdr:rowOff>114300</xdr:rowOff>
    </xdr:from>
    <xdr:to>
      <xdr:col>1</xdr:col>
      <xdr:colOff>2051050</xdr:colOff>
      <xdr:row>400</xdr:row>
      <xdr:rowOff>180975</xdr:rowOff>
    </xdr:to>
    <xdr:sp macro="" textlink="">
      <xdr:nvSpPr>
        <xdr:cNvPr id="8442" name="AutoShape 1274">
          <a:extLst>
            <a:ext uri="{FF2B5EF4-FFF2-40B4-BE49-F238E27FC236}">
              <a16:creationId xmlns:a16="http://schemas.microsoft.com/office/drawing/2014/main" id="{00000000-0008-0000-0100-0000FA200000}"/>
            </a:ext>
          </a:extLst>
        </xdr:cNvPr>
        <xdr:cNvSpPr>
          <a:spLocks noChangeArrowheads="1"/>
        </xdr:cNvSpPr>
      </xdr:nvSpPr>
      <xdr:spPr bwMode="auto">
        <a:xfrm rot="5400000">
          <a:off x="2235200" y="6824662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2003425</xdr:colOff>
      <xdr:row>399</xdr:row>
      <xdr:rowOff>104775</xdr:rowOff>
    </xdr:from>
    <xdr:to>
      <xdr:col>1</xdr:col>
      <xdr:colOff>2051050</xdr:colOff>
      <xdr:row>399</xdr:row>
      <xdr:rowOff>171450</xdr:rowOff>
    </xdr:to>
    <xdr:sp macro="" textlink="">
      <xdr:nvSpPr>
        <xdr:cNvPr id="8443" name="AutoShape 1275">
          <a:extLst>
            <a:ext uri="{FF2B5EF4-FFF2-40B4-BE49-F238E27FC236}">
              <a16:creationId xmlns:a16="http://schemas.microsoft.com/office/drawing/2014/main" id="{00000000-0008-0000-0100-0000FB200000}"/>
            </a:ext>
          </a:extLst>
        </xdr:cNvPr>
        <xdr:cNvSpPr>
          <a:spLocks noChangeArrowheads="1"/>
        </xdr:cNvSpPr>
      </xdr:nvSpPr>
      <xdr:spPr bwMode="auto">
        <a:xfrm rot="5400000">
          <a:off x="2235200" y="6797040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2003425</xdr:colOff>
      <xdr:row>398</xdr:row>
      <xdr:rowOff>123825</xdr:rowOff>
    </xdr:from>
    <xdr:to>
      <xdr:col>1</xdr:col>
      <xdr:colOff>2051050</xdr:colOff>
      <xdr:row>398</xdr:row>
      <xdr:rowOff>190500</xdr:rowOff>
    </xdr:to>
    <xdr:sp macro="" textlink="">
      <xdr:nvSpPr>
        <xdr:cNvPr id="8444" name="AutoShape 1276">
          <a:extLst>
            <a:ext uri="{FF2B5EF4-FFF2-40B4-BE49-F238E27FC236}">
              <a16:creationId xmlns:a16="http://schemas.microsoft.com/office/drawing/2014/main" id="{00000000-0008-0000-0100-0000FC200000}"/>
            </a:ext>
          </a:extLst>
        </xdr:cNvPr>
        <xdr:cNvSpPr>
          <a:spLocks noChangeArrowheads="1"/>
        </xdr:cNvSpPr>
      </xdr:nvSpPr>
      <xdr:spPr bwMode="auto">
        <a:xfrm rot="5400000">
          <a:off x="2235200" y="6774815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4</xdr:col>
      <xdr:colOff>619125</xdr:colOff>
      <xdr:row>401</xdr:row>
      <xdr:rowOff>171450</xdr:rowOff>
    </xdr:from>
    <xdr:to>
      <xdr:col>4</xdr:col>
      <xdr:colOff>666750</xdr:colOff>
      <xdr:row>401</xdr:row>
      <xdr:rowOff>238125</xdr:rowOff>
    </xdr:to>
    <xdr:sp macro="" textlink="">
      <xdr:nvSpPr>
        <xdr:cNvPr id="8445" name="AutoShape 1277">
          <a:extLst>
            <a:ext uri="{FF2B5EF4-FFF2-40B4-BE49-F238E27FC236}">
              <a16:creationId xmlns:a16="http://schemas.microsoft.com/office/drawing/2014/main" id="{00000000-0008-0000-0100-0000FD200000}"/>
            </a:ext>
          </a:extLst>
        </xdr:cNvPr>
        <xdr:cNvSpPr>
          <a:spLocks noChangeArrowheads="1"/>
        </xdr:cNvSpPr>
      </xdr:nvSpPr>
      <xdr:spPr bwMode="auto">
        <a:xfrm rot="5400000">
          <a:off x="3648075" y="719232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4</xdr:col>
      <xdr:colOff>619125</xdr:colOff>
      <xdr:row>411</xdr:row>
      <xdr:rowOff>161925</xdr:rowOff>
    </xdr:from>
    <xdr:to>
      <xdr:col>4</xdr:col>
      <xdr:colOff>666750</xdr:colOff>
      <xdr:row>411</xdr:row>
      <xdr:rowOff>228600</xdr:rowOff>
    </xdr:to>
    <xdr:sp macro="" textlink="">
      <xdr:nvSpPr>
        <xdr:cNvPr id="8448" name="AutoShape 1280">
          <a:extLst>
            <a:ext uri="{FF2B5EF4-FFF2-40B4-BE49-F238E27FC236}">
              <a16:creationId xmlns:a16="http://schemas.microsoft.com/office/drawing/2014/main" id="{00000000-0008-0000-0100-000000210000}"/>
            </a:ext>
          </a:extLst>
        </xdr:cNvPr>
        <xdr:cNvSpPr>
          <a:spLocks noChangeArrowheads="1"/>
        </xdr:cNvSpPr>
      </xdr:nvSpPr>
      <xdr:spPr bwMode="auto">
        <a:xfrm rot="5400000">
          <a:off x="3648075" y="7397115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2003425</xdr:colOff>
      <xdr:row>397</xdr:row>
      <xdr:rowOff>47625</xdr:rowOff>
    </xdr:from>
    <xdr:to>
      <xdr:col>1</xdr:col>
      <xdr:colOff>2051050</xdr:colOff>
      <xdr:row>397</xdr:row>
      <xdr:rowOff>114300</xdr:rowOff>
    </xdr:to>
    <xdr:sp macro="" textlink="">
      <xdr:nvSpPr>
        <xdr:cNvPr id="8449" name="AutoShape 1281">
          <a:extLst>
            <a:ext uri="{FF2B5EF4-FFF2-40B4-BE49-F238E27FC236}">
              <a16:creationId xmlns:a16="http://schemas.microsoft.com/office/drawing/2014/main" id="{00000000-0008-0000-0100-000001210000}"/>
            </a:ext>
          </a:extLst>
        </xdr:cNvPr>
        <xdr:cNvSpPr>
          <a:spLocks noChangeArrowheads="1"/>
        </xdr:cNvSpPr>
      </xdr:nvSpPr>
      <xdr:spPr bwMode="auto">
        <a:xfrm rot="5400000">
          <a:off x="2235200" y="6751955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2003425</xdr:colOff>
      <xdr:row>396</xdr:row>
      <xdr:rowOff>104775</xdr:rowOff>
    </xdr:from>
    <xdr:to>
      <xdr:col>1</xdr:col>
      <xdr:colOff>2051050</xdr:colOff>
      <xdr:row>396</xdr:row>
      <xdr:rowOff>171450</xdr:rowOff>
    </xdr:to>
    <xdr:sp macro="" textlink="">
      <xdr:nvSpPr>
        <xdr:cNvPr id="8450" name="AutoShape 1282">
          <a:extLst>
            <a:ext uri="{FF2B5EF4-FFF2-40B4-BE49-F238E27FC236}">
              <a16:creationId xmlns:a16="http://schemas.microsoft.com/office/drawing/2014/main" id="{00000000-0008-0000-0100-000002210000}"/>
            </a:ext>
          </a:extLst>
        </xdr:cNvPr>
        <xdr:cNvSpPr>
          <a:spLocks noChangeArrowheads="1"/>
        </xdr:cNvSpPr>
      </xdr:nvSpPr>
      <xdr:spPr bwMode="auto">
        <a:xfrm rot="5400000">
          <a:off x="2235200" y="6731000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2003425</xdr:colOff>
      <xdr:row>395</xdr:row>
      <xdr:rowOff>66675</xdr:rowOff>
    </xdr:from>
    <xdr:to>
      <xdr:col>1</xdr:col>
      <xdr:colOff>2051050</xdr:colOff>
      <xdr:row>395</xdr:row>
      <xdr:rowOff>133350</xdr:rowOff>
    </xdr:to>
    <xdr:sp macro="" textlink="">
      <xdr:nvSpPr>
        <xdr:cNvPr id="8451" name="AutoShape 1283">
          <a:extLst>
            <a:ext uri="{FF2B5EF4-FFF2-40B4-BE49-F238E27FC236}">
              <a16:creationId xmlns:a16="http://schemas.microsoft.com/office/drawing/2014/main" id="{00000000-0008-0000-0100-000003210000}"/>
            </a:ext>
          </a:extLst>
        </xdr:cNvPr>
        <xdr:cNvSpPr>
          <a:spLocks noChangeArrowheads="1"/>
        </xdr:cNvSpPr>
      </xdr:nvSpPr>
      <xdr:spPr bwMode="auto">
        <a:xfrm rot="5400000">
          <a:off x="2235200" y="6711950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2003425</xdr:colOff>
      <xdr:row>394</xdr:row>
      <xdr:rowOff>66675</xdr:rowOff>
    </xdr:from>
    <xdr:to>
      <xdr:col>1</xdr:col>
      <xdr:colOff>2051050</xdr:colOff>
      <xdr:row>394</xdr:row>
      <xdr:rowOff>133350</xdr:rowOff>
    </xdr:to>
    <xdr:sp macro="" textlink="">
      <xdr:nvSpPr>
        <xdr:cNvPr id="8452" name="AutoShape 1284">
          <a:extLst>
            <a:ext uri="{FF2B5EF4-FFF2-40B4-BE49-F238E27FC236}">
              <a16:creationId xmlns:a16="http://schemas.microsoft.com/office/drawing/2014/main" id="{00000000-0008-0000-0100-000004210000}"/>
            </a:ext>
          </a:extLst>
        </xdr:cNvPr>
        <xdr:cNvSpPr>
          <a:spLocks noChangeArrowheads="1"/>
        </xdr:cNvSpPr>
      </xdr:nvSpPr>
      <xdr:spPr bwMode="auto">
        <a:xfrm rot="5400000">
          <a:off x="2235200" y="6696710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1990725</xdr:colOff>
      <xdr:row>391</xdr:row>
      <xdr:rowOff>107950</xdr:rowOff>
    </xdr:from>
    <xdr:to>
      <xdr:col>1</xdr:col>
      <xdr:colOff>2038350</xdr:colOff>
      <xdr:row>391</xdr:row>
      <xdr:rowOff>174625</xdr:rowOff>
    </xdr:to>
    <xdr:sp macro="" textlink="">
      <xdr:nvSpPr>
        <xdr:cNvPr id="8453" name="AutoShape 1285">
          <a:extLst>
            <a:ext uri="{FF2B5EF4-FFF2-40B4-BE49-F238E27FC236}">
              <a16:creationId xmlns:a16="http://schemas.microsoft.com/office/drawing/2014/main" id="{00000000-0008-0000-0100-000005210000}"/>
            </a:ext>
          </a:extLst>
        </xdr:cNvPr>
        <xdr:cNvSpPr>
          <a:spLocks noChangeArrowheads="1"/>
        </xdr:cNvSpPr>
      </xdr:nvSpPr>
      <xdr:spPr bwMode="auto">
        <a:xfrm rot="5400000">
          <a:off x="2222500" y="664876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1990725</xdr:colOff>
      <xdr:row>390</xdr:row>
      <xdr:rowOff>82550</xdr:rowOff>
    </xdr:from>
    <xdr:to>
      <xdr:col>1</xdr:col>
      <xdr:colOff>2038350</xdr:colOff>
      <xdr:row>390</xdr:row>
      <xdr:rowOff>149225</xdr:rowOff>
    </xdr:to>
    <xdr:sp macro="" textlink="">
      <xdr:nvSpPr>
        <xdr:cNvPr id="8454" name="AutoShape 1286">
          <a:extLst>
            <a:ext uri="{FF2B5EF4-FFF2-40B4-BE49-F238E27FC236}">
              <a16:creationId xmlns:a16="http://schemas.microsoft.com/office/drawing/2014/main" id="{00000000-0008-0000-0100-000006210000}"/>
            </a:ext>
          </a:extLst>
        </xdr:cNvPr>
        <xdr:cNvSpPr>
          <a:spLocks noChangeArrowheads="1"/>
        </xdr:cNvSpPr>
      </xdr:nvSpPr>
      <xdr:spPr bwMode="auto">
        <a:xfrm rot="5400000">
          <a:off x="2222500" y="662209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1990725</xdr:colOff>
      <xdr:row>389</xdr:row>
      <xdr:rowOff>104775</xdr:rowOff>
    </xdr:from>
    <xdr:to>
      <xdr:col>1</xdr:col>
      <xdr:colOff>2038350</xdr:colOff>
      <xdr:row>389</xdr:row>
      <xdr:rowOff>171450</xdr:rowOff>
    </xdr:to>
    <xdr:sp macro="" textlink="">
      <xdr:nvSpPr>
        <xdr:cNvPr id="8455" name="AutoShape 1287">
          <a:extLst>
            <a:ext uri="{FF2B5EF4-FFF2-40B4-BE49-F238E27FC236}">
              <a16:creationId xmlns:a16="http://schemas.microsoft.com/office/drawing/2014/main" id="{00000000-0008-0000-0100-000007210000}"/>
            </a:ext>
          </a:extLst>
        </xdr:cNvPr>
        <xdr:cNvSpPr>
          <a:spLocks noChangeArrowheads="1"/>
        </xdr:cNvSpPr>
      </xdr:nvSpPr>
      <xdr:spPr bwMode="auto">
        <a:xfrm rot="5400000">
          <a:off x="2222500" y="6597650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1990725</xdr:colOff>
      <xdr:row>388</xdr:row>
      <xdr:rowOff>92075</xdr:rowOff>
    </xdr:from>
    <xdr:to>
      <xdr:col>1</xdr:col>
      <xdr:colOff>2038350</xdr:colOff>
      <xdr:row>388</xdr:row>
      <xdr:rowOff>158750</xdr:rowOff>
    </xdr:to>
    <xdr:sp macro="" textlink="">
      <xdr:nvSpPr>
        <xdr:cNvPr id="8456" name="AutoShape 1288">
          <a:extLst>
            <a:ext uri="{FF2B5EF4-FFF2-40B4-BE49-F238E27FC236}">
              <a16:creationId xmlns:a16="http://schemas.microsoft.com/office/drawing/2014/main" id="{00000000-0008-0000-0100-000008210000}"/>
            </a:ext>
          </a:extLst>
        </xdr:cNvPr>
        <xdr:cNvSpPr>
          <a:spLocks noChangeArrowheads="1"/>
        </xdr:cNvSpPr>
      </xdr:nvSpPr>
      <xdr:spPr bwMode="auto">
        <a:xfrm rot="5400000">
          <a:off x="2222500" y="6572250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4</xdr:col>
      <xdr:colOff>619125</xdr:colOff>
      <xdr:row>391</xdr:row>
      <xdr:rowOff>152400</xdr:rowOff>
    </xdr:from>
    <xdr:to>
      <xdr:col>4</xdr:col>
      <xdr:colOff>666750</xdr:colOff>
      <xdr:row>391</xdr:row>
      <xdr:rowOff>219075</xdr:rowOff>
    </xdr:to>
    <xdr:sp macro="" textlink="">
      <xdr:nvSpPr>
        <xdr:cNvPr id="8457" name="AutoShape 1289">
          <a:extLst>
            <a:ext uri="{FF2B5EF4-FFF2-40B4-BE49-F238E27FC236}">
              <a16:creationId xmlns:a16="http://schemas.microsoft.com/office/drawing/2014/main" id="{00000000-0008-0000-0100-000009210000}"/>
            </a:ext>
          </a:extLst>
        </xdr:cNvPr>
        <xdr:cNvSpPr>
          <a:spLocks noChangeArrowheads="1"/>
        </xdr:cNvSpPr>
      </xdr:nvSpPr>
      <xdr:spPr bwMode="auto">
        <a:xfrm rot="5400000">
          <a:off x="3648075" y="6984682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1990725</xdr:colOff>
      <xdr:row>387</xdr:row>
      <xdr:rowOff>15875</xdr:rowOff>
    </xdr:from>
    <xdr:to>
      <xdr:col>1</xdr:col>
      <xdr:colOff>2038350</xdr:colOff>
      <xdr:row>387</xdr:row>
      <xdr:rowOff>82550</xdr:rowOff>
    </xdr:to>
    <xdr:sp macro="" textlink="">
      <xdr:nvSpPr>
        <xdr:cNvPr id="8459" name="AutoShape 1291">
          <a:extLst>
            <a:ext uri="{FF2B5EF4-FFF2-40B4-BE49-F238E27FC236}">
              <a16:creationId xmlns:a16="http://schemas.microsoft.com/office/drawing/2014/main" id="{00000000-0008-0000-0100-00000B210000}"/>
            </a:ext>
          </a:extLst>
        </xdr:cNvPr>
        <xdr:cNvSpPr>
          <a:spLocks noChangeArrowheads="1"/>
        </xdr:cNvSpPr>
      </xdr:nvSpPr>
      <xdr:spPr bwMode="auto">
        <a:xfrm rot="5400000">
          <a:off x="2222500" y="6549390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1990725</xdr:colOff>
      <xdr:row>386</xdr:row>
      <xdr:rowOff>73025</xdr:rowOff>
    </xdr:from>
    <xdr:to>
      <xdr:col>1</xdr:col>
      <xdr:colOff>2038350</xdr:colOff>
      <xdr:row>386</xdr:row>
      <xdr:rowOff>139700</xdr:rowOff>
    </xdr:to>
    <xdr:sp macro="" textlink="">
      <xdr:nvSpPr>
        <xdr:cNvPr id="8460" name="AutoShape 1292">
          <a:extLst>
            <a:ext uri="{FF2B5EF4-FFF2-40B4-BE49-F238E27FC236}">
              <a16:creationId xmlns:a16="http://schemas.microsoft.com/office/drawing/2014/main" id="{00000000-0008-0000-0100-00000C210000}"/>
            </a:ext>
          </a:extLst>
        </xdr:cNvPr>
        <xdr:cNvSpPr>
          <a:spLocks noChangeArrowheads="1"/>
        </xdr:cNvSpPr>
      </xdr:nvSpPr>
      <xdr:spPr bwMode="auto">
        <a:xfrm rot="5400000">
          <a:off x="2222500" y="6528435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1990725</xdr:colOff>
      <xdr:row>385</xdr:row>
      <xdr:rowOff>34925</xdr:rowOff>
    </xdr:from>
    <xdr:to>
      <xdr:col>1</xdr:col>
      <xdr:colOff>2038350</xdr:colOff>
      <xdr:row>385</xdr:row>
      <xdr:rowOff>101600</xdr:rowOff>
    </xdr:to>
    <xdr:sp macro="" textlink="">
      <xdr:nvSpPr>
        <xdr:cNvPr id="8461" name="AutoShape 1293">
          <a:extLst>
            <a:ext uri="{FF2B5EF4-FFF2-40B4-BE49-F238E27FC236}">
              <a16:creationId xmlns:a16="http://schemas.microsoft.com/office/drawing/2014/main" id="{00000000-0008-0000-0100-00000D210000}"/>
            </a:ext>
          </a:extLst>
        </xdr:cNvPr>
        <xdr:cNvSpPr>
          <a:spLocks noChangeArrowheads="1"/>
        </xdr:cNvSpPr>
      </xdr:nvSpPr>
      <xdr:spPr bwMode="auto">
        <a:xfrm rot="5400000">
          <a:off x="2222500" y="6509385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1990725</xdr:colOff>
      <xdr:row>384</xdr:row>
      <xdr:rowOff>34925</xdr:rowOff>
    </xdr:from>
    <xdr:to>
      <xdr:col>1</xdr:col>
      <xdr:colOff>2038350</xdr:colOff>
      <xdr:row>384</xdr:row>
      <xdr:rowOff>101600</xdr:rowOff>
    </xdr:to>
    <xdr:sp macro="" textlink="">
      <xdr:nvSpPr>
        <xdr:cNvPr id="8462" name="AutoShape 1294">
          <a:extLst>
            <a:ext uri="{FF2B5EF4-FFF2-40B4-BE49-F238E27FC236}">
              <a16:creationId xmlns:a16="http://schemas.microsoft.com/office/drawing/2014/main" id="{00000000-0008-0000-0100-00000E210000}"/>
            </a:ext>
          </a:extLst>
        </xdr:cNvPr>
        <xdr:cNvSpPr>
          <a:spLocks noChangeArrowheads="1"/>
        </xdr:cNvSpPr>
      </xdr:nvSpPr>
      <xdr:spPr bwMode="auto">
        <a:xfrm rot="5400000">
          <a:off x="2222500" y="6494145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0</xdr:colOff>
      <xdr:row>5</xdr:row>
      <xdr:rowOff>78798</xdr:rowOff>
    </xdr:from>
    <xdr:to>
      <xdr:col>2</xdr:col>
      <xdr:colOff>47625</xdr:colOff>
      <xdr:row>5</xdr:row>
      <xdr:rowOff>145473</xdr:rowOff>
    </xdr:to>
    <xdr:sp macro="" textlink="">
      <xdr:nvSpPr>
        <xdr:cNvPr id="8464" name="AutoShape 1296">
          <a:extLst>
            <a:ext uri="{FF2B5EF4-FFF2-40B4-BE49-F238E27FC236}">
              <a16:creationId xmlns:a16="http://schemas.microsoft.com/office/drawing/2014/main" id="{00000000-0008-0000-0100-000010210000}"/>
            </a:ext>
          </a:extLst>
        </xdr:cNvPr>
        <xdr:cNvSpPr>
          <a:spLocks noChangeArrowheads="1"/>
        </xdr:cNvSpPr>
      </xdr:nvSpPr>
      <xdr:spPr bwMode="auto">
        <a:xfrm rot="5400000">
          <a:off x="2025361" y="2599459"/>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0</xdr:colOff>
      <xdr:row>6</xdr:row>
      <xdr:rowOff>102178</xdr:rowOff>
    </xdr:from>
    <xdr:to>
      <xdr:col>2</xdr:col>
      <xdr:colOff>47625</xdr:colOff>
      <xdr:row>6</xdr:row>
      <xdr:rowOff>168853</xdr:rowOff>
    </xdr:to>
    <xdr:sp macro="" textlink="">
      <xdr:nvSpPr>
        <xdr:cNvPr id="8465" name="AutoShape 1297">
          <a:extLst>
            <a:ext uri="{FF2B5EF4-FFF2-40B4-BE49-F238E27FC236}">
              <a16:creationId xmlns:a16="http://schemas.microsoft.com/office/drawing/2014/main" id="{00000000-0008-0000-0100-000011210000}"/>
            </a:ext>
          </a:extLst>
        </xdr:cNvPr>
        <xdr:cNvSpPr>
          <a:spLocks noChangeArrowheads="1"/>
        </xdr:cNvSpPr>
      </xdr:nvSpPr>
      <xdr:spPr bwMode="auto">
        <a:xfrm rot="5400000">
          <a:off x="2025361" y="2830658"/>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0</xdr:colOff>
      <xdr:row>7</xdr:row>
      <xdr:rowOff>47625</xdr:rowOff>
    </xdr:from>
    <xdr:to>
      <xdr:col>2</xdr:col>
      <xdr:colOff>47625</xdr:colOff>
      <xdr:row>7</xdr:row>
      <xdr:rowOff>114300</xdr:rowOff>
    </xdr:to>
    <xdr:sp macro="" textlink="">
      <xdr:nvSpPr>
        <xdr:cNvPr id="8466" name="AutoShape 1298">
          <a:extLst>
            <a:ext uri="{FF2B5EF4-FFF2-40B4-BE49-F238E27FC236}">
              <a16:creationId xmlns:a16="http://schemas.microsoft.com/office/drawing/2014/main" id="{00000000-0008-0000-0100-000012210000}"/>
            </a:ext>
          </a:extLst>
        </xdr:cNvPr>
        <xdr:cNvSpPr>
          <a:spLocks noChangeArrowheads="1"/>
        </xdr:cNvSpPr>
      </xdr:nvSpPr>
      <xdr:spPr bwMode="auto">
        <a:xfrm rot="5400000">
          <a:off x="1905000" y="168592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8659</xdr:colOff>
      <xdr:row>11</xdr:row>
      <xdr:rowOff>141143</xdr:rowOff>
    </xdr:from>
    <xdr:to>
      <xdr:col>2</xdr:col>
      <xdr:colOff>56284</xdr:colOff>
      <xdr:row>11</xdr:row>
      <xdr:rowOff>207818</xdr:rowOff>
    </xdr:to>
    <xdr:sp macro="" textlink="">
      <xdr:nvSpPr>
        <xdr:cNvPr id="8467" name="AutoShape 1299">
          <a:extLst>
            <a:ext uri="{FF2B5EF4-FFF2-40B4-BE49-F238E27FC236}">
              <a16:creationId xmlns:a16="http://schemas.microsoft.com/office/drawing/2014/main" id="{00000000-0008-0000-0100-000013210000}"/>
            </a:ext>
          </a:extLst>
        </xdr:cNvPr>
        <xdr:cNvSpPr>
          <a:spLocks noChangeArrowheads="1"/>
        </xdr:cNvSpPr>
      </xdr:nvSpPr>
      <xdr:spPr bwMode="auto">
        <a:xfrm rot="5400000">
          <a:off x="2034020" y="3882736"/>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0</xdr:colOff>
      <xdr:row>12</xdr:row>
      <xdr:rowOff>209550</xdr:rowOff>
    </xdr:from>
    <xdr:to>
      <xdr:col>2</xdr:col>
      <xdr:colOff>47625</xdr:colOff>
      <xdr:row>12</xdr:row>
      <xdr:rowOff>276225</xdr:rowOff>
    </xdr:to>
    <xdr:sp macro="" textlink="">
      <xdr:nvSpPr>
        <xdr:cNvPr id="8468" name="AutoShape 1300">
          <a:extLst>
            <a:ext uri="{FF2B5EF4-FFF2-40B4-BE49-F238E27FC236}">
              <a16:creationId xmlns:a16="http://schemas.microsoft.com/office/drawing/2014/main" id="{00000000-0008-0000-0100-000014210000}"/>
            </a:ext>
          </a:extLst>
        </xdr:cNvPr>
        <xdr:cNvSpPr>
          <a:spLocks noChangeArrowheads="1"/>
        </xdr:cNvSpPr>
      </xdr:nvSpPr>
      <xdr:spPr bwMode="auto">
        <a:xfrm rot="5400000">
          <a:off x="2028825" y="404812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28575</xdr:colOff>
      <xdr:row>13</xdr:row>
      <xdr:rowOff>219075</xdr:rowOff>
    </xdr:from>
    <xdr:to>
      <xdr:col>2</xdr:col>
      <xdr:colOff>76200</xdr:colOff>
      <xdr:row>13</xdr:row>
      <xdr:rowOff>285750</xdr:rowOff>
    </xdr:to>
    <xdr:sp macro="" textlink="">
      <xdr:nvSpPr>
        <xdr:cNvPr id="8469" name="AutoShape 1301">
          <a:extLst>
            <a:ext uri="{FF2B5EF4-FFF2-40B4-BE49-F238E27FC236}">
              <a16:creationId xmlns:a16="http://schemas.microsoft.com/office/drawing/2014/main" id="{00000000-0008-0000-0100-000015210000}"/>
            </a:ext>
          </a:extLst>
        </xdr:cNvPr>
        <xdr:cNvSpPr>
          <a:spLocks noChangeArrowheads="1"/>
        </xdr:cNvSpPr>
      </xdr:nvSpPr>
      <xdr:spPr bwMode="auto">
        <a:xfrm rot="5400000">
          <a:off x="2057400" y="423862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47625</xdr:colOff>
      <xdr:row>14</xdr:row>
      <xdr:rowOff>171450</xdr:rowOff>
    </xdr:from>
    <xdr:to>
      <xdr:col>2</xdr:col>
      <xdr:colOff>95250</xdr:colOff>
      <xdr:row>14</xdr:row>
      <xdr:rowOff>238125</xdr:rowOff>
    </xdr:to>
    <xdr:sp macro="" textlink="">
      <xdr:nvSpPr>
        <xdr:cNvPr id="8470" name="AutoShape 1302">
          <a:extLst>
            <a:ext uri="{FF2B5EF4-FFF2-40B4-BE49-F238E27FC236}">
              <a16:creationId xmlns:a16="http://schemas.microsoft.com/office/drawing/2014/main" id="{00000000-0008-0000-0100-000016210000}"/>
            </a:ext>
          </a:extLst>
        </xdr:cNvPr>
        <xdr:cNvSpPr>
          <a:spLocks noChangeArrowheads="1"/>
        </xdr:cNvSpPr>
      </xdr:nvSpPr>
      <xdr:spPr bwMode="auto">
        <a:xfrm rot="5400000">
          <a:off x="2076450" y="45243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0</xdr:colOff>
      <xdr:row>15</xdr:row>
      <xdr:rowOff>133350</xdr:rowOff>
    </xdr:from>
    <xdr:to>
      <xdr:col>2</xdr:col>
      <xdr:colOff>47625</xdr:colOff>
      <xdr:row>15</xdr:row>
      <xdr:rowOff>200025</xdr:rowOff>
    </xdr:to>
    <xdr:sp macro="" textlink="">
      <xdr:nvSpPr>
        <xdr:cNvPr id="8471" name="AutoShape 1303">
          <a:extLst>
            <a:ext uri="{FF2B5EF4-FFF2-40B4-BE49-F238E27FC236}">
              <a16:creationId xmlns:a16="http://schemas.microsoft.com/office/drawing/2014/main" id="{00000000-0008-0000-0100-000017210000}"/>
            </a:ext>
          </a:extLst>
        </xdr:cNvPr>
        <xdr:cNvSpPr>
          <a:spLocks noChangeArrowheads="1"/>
        </xdr:cNvSpPr>
      </xdr:nvSpPr>
      <xdr:spPr bwMode="auto">
        <a:xfrm rot="5400000">
          <a:off x="1905000" y="365760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0</xdr:colOff>
      <xdr:row>16</xdr:row>
      <xdr:rowOff>123825</xdr:rowOff>
    </xdr:from>
    <xdr:to>
      <xdr:col>2</xdr:col>
      <xdr:colOff>47625</xdr:colOff>
      <xdr:row>16</xdr:row>
      <xdr:rowOff>190500</xdr:rowOff>
    </xdr:to>
    <xdr:sp macro="" textlink="">
      <xdr:nvSpPr>
        <xdr:cNvPr id="8472" name="AutoShape 1304">
          <a:extLst>
            <a:ext uri="{FF2B5EF4-FFF2-40B4-BE49-F238E27FC236}">
              <a16:creationId xmlns:a16="http://schemas.microsoft.com/office/drawing/2014/main" id="{00000000-0008-0000-0100-000018210000}"/>
            </a:ext>
          </a:extLst>
        </xdr:cNvPr>
        <xdr:cNvSpPr>
          <a:spLocks noChangeArrowheads="1"/>
        </xdr:cNvSpPr>
      </xdr:nvSpPr>
      <xdr:spPr bwMode="auto">
        <a:xfrm rot="5400000">
          <a:off x="1905000" y="389572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0</xdr:colOff>
      <xdr:row>17</xdr:row>
      <xdr:rowOff>133350</xdr:rowOff>
    </xdr:from>
    <xdr:to>
      <xdr:col>2</xdr:col>
      <xdr:colOff>47625</xdr:colOff>
      <xdr:row>17</xdr:row>
      <xdr:rowOff>200025</xdr:rowOff>
    </xdr:to>
    <xdr:sp macro="" textlink="">
      <xdr:nvSpPr>
        <xdr:cNvPr id="8473" name="AutoShape 1305">
          <a:extLst>
            <a:ext uri="{FF2B5EF4-FFF2-40B4-BE49-F238E27FC236}">
              <a16:creationId xmlns:a16="http://schemas.microsoft.com/office/drawing/2014/main" id="{00000000-0008-0000-0100-000019210000}"/>
            </a:ext>
          </a:extLst>
        </xdr:cNvPr>
        <xdr:cNvSpPr>
          <a:spLocks noChangeArrowheads="1"/>
        </xdr:cNvSpPr>
      </xdr:nvSpPr>
      <xdr:spPr bwMode="auto">
        <a:xfrm rot="5400000">
          <a:off x="1905000" y="41433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0</xdr:colOff>
      <xdr:row>18</xdr:row>
      <xdr:rowOff>123825</xdr:rowOff>
    </xdr:from>
    <xdr:to>
      <xdr:col>2</xdr:col>
      <xdr:colOff>47625</xdr:colOff>
      <xdr:row>18</xdr:row>
      <xdr:rowOff>190500</xdr:rowOff>
    </xdr:to>
    <xdr:sp macro="" textlink="">
      <xdr:nvSpPr>
        <xdr:cNvPr id="8474" name="AutoShape 1306">
          <a:extLst>
            <a:ext uri="{FF2B5EF4-FFF2-40B4-BE49-F238E27FC236}">
              <a16:creationId xmlns:a16="http://schemas.microsoft.com/office/drawing/2014/main" id="{00000000-0008-0000-0100-00001A210000}"/>
            </a:ext>
          </a:extLst>
        </xdr:cNvPr>
        <xdr:cNvSpPr>
          <a:spLocks noChangeArrowheads="1"/>
        </xdr:cNvSpPr>
      </xdr:nvSpPr>
      <xdr:spPr bwMode="auto">
        <a:xfrm rot="5400000">
          <a:off x="1905000" y="43719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0</xdr:colOff>
      <xdr:row>19</xdr:row>
      <xdr:rowOff>142875</xdr:rowOff>
    </xdr:from>
    <xdr:to>
      <xdr:col>2</xdr:col>
      <xdr:colOff>47625</xdr:colOff>
      <xdr:row>19</xdr:row>
      <xdr:rowOff>209550</xdr:rowOff>
    </xdr:to>
    <xdr:sp macro="" textlink="">
      <xdr:nvSpPr>
        <xdr:cNvPr id="8475" name="AutoShape 1307">
          <a:extLst>
            <a:ext uri="{FF2B5EF4-FFF2-40B4-BE49-F238E27FC236}">
              <a16:creationId xmlns:a16="http://schemas.microsoft.com/office/drawing/2014/main" id="{00000000-0008-0000-0100-00001B210000}"/>
            </a:ext>
          </a:extLst>
        </xdr:cNvPr>
        <xdr:cNvSpPr>
          <a:spLocks noChangeArrowheads="1"/>
        </xdr:cNvSpPr>
      </xdr:nvSpPr>
      <xdr:spPr bwMode="auto">
        <a:xfrm rot="5400000">
          <a:off x="1905000" y="462915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0</xdr:colOff>
      <xdr:row>20</xdr:row>
      <xdr:rowOff>123825</xdr:rowOff>
    </xdr:from>
    <xdr:to>
      <xdr:col>2</xdr:col>
      <xdr:colOff>47625</xdr:colOff>
      <xdr:row>20</xdr:row>
      <xdr:rowOff>190500</xdr:rowOff>
    </xdr:to>
    <xdr:sp macro="" textlink="">
      <xdr:nvSpPr>
        <xdr:cNvPr id="8476" name="AutoShape 1308">
          <a:extLst>
            <a:ext uri="{FF2B5EF4-FFF2-40B4-BE49-F238E27FC236}">
              <a16:creationId xmlns:a16="http://schemas.microsoft.com/office/drawing/2014/main" id="{00000000-0008-0000-0100-00001C210000}"/>
            </a:ext>
          </a:extLst>
        </xdr:cNvPr>
        <xdr:cNvSpPr>
          <a:spLocks noChangeArrowheads="1"/>
        </xdr:cNvSpPr>
      </xdr:nvSpPr>
      <xdr:spPr bwMode="auto">
        <a:xfrm rot="5400000">
          <a:off x="1905000" y="484822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5</xdr:col>
      <xdr:colOff>912668</xdr:colOff>
      <xdr:row>11</xdr:row>
      <xdr:rowOff>142875</xdr:rowOff>
    </xdr:from>
    <xdr:to>
      <xdr:col>6</xdr:col>
      <xdr:colOff>7793</xdr:colOff>
      <xdr:row>11</xdr:row>
      <xdr:rowOff>209550</xdr:rowOff>
    </xdr:to>
    <xdr:sp macro="" textlink="">
      <xdr:nvSpPr>
        <xdr:cNvPr id="8477" name="AutoShape 1309">
          <a:extLst>
            <a:ext uri="{FF2B5EF4-FFF2-40B4-BE49-F238E27FC236}">
              <a16:creationId xmlns:a16="http://schemas.microsoft.com/office/drawing/2014/main" id="{00000000-0008-0000-0100-00001D210000}"/>
            </a:ext>
          </a:extLst>
        </xdr:cNvPr>
        <xdr:cNvSpPr>
          <a:spLocks noChangeArrowheads="1"/>
        </xdr:cNvSpPr>
      </xdr:nvSpPr>
      <xdr:spPr bwMode="auto">
        <a:xfrm rot="5400000">
          <a:off x="5007552" y="3884468"/>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4</xdr:col>
      <xdr:colOff>390525</xdr:colOff>
      <xdr:row>456</xdr:row>
      <xdr:rowOff>28575</xdr:rowOff>
    </xdr:from>
    <xdr:to>
      <xdr:col>4</xdr:col>
      <xdr:colOff>904875</xdr:colOff>
      <xdr:row>457</xdr:row>
      <xdr:rowOff>38100</xdr:rowOff>
    </xdr:to>
    <xdr:sp macro="" textlink="">
      <xdr:nvSpPr>
        <xdr:cNvPr id="8487" name="Text Box 1319">
          <a:extLst>
            <a:ext uri="{FF2B5EF4-FFF2-40B4-BE49-F238E27FC236}">
              <a16:creationId xmlns:a16="http://schemas.microsoft.com/office/drawing/2014/main" id="{00000000-0008-0000-0100-000027210000}"/>
            </a:ext>
          </a:extLst>
        </xdr:cNvPr>
        <xdr:cNvSpPr txBox="1">
          <a:spLocks noChangeArrowheads="1"/>
        </xdr:cNvSpPr>
      </xdr:nvSpPr>
      <xdr:spPr bwMode="auto">
        <a:xfrm>
          <a:off x="3429000" y="82067400"/>
          <a:ext cx="514350" cy="1714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0" rIns="0" bIns="0" anchor="t" upright="1"/>
        <a:lstStyle/>
        <a:p>
          <a:pPr algn="l" rtl="0">
            <a:defRPr sz="1000"/>
          </a:pPr>
          <a:r>
            <a:rPr lang="en-CA" sz="800" b="1" i="0" u="none" strike="noStrike" baseline="0">
              <a:solidFill>
                <a:srgbClr val="808080"/>
              </a:solidFill>
              <a:latin typeface="Arial"/>
              <a:cs typeface="Arial"/>
            </a:rPr>
            <a:t>MAISON</a:t>
          </a:r>
        </a:p>
      </xdr:txBody>
    </xdr:sp>
    <xdr:clientData/>
  </xdr:twoCellAnchor>
  <xdr:twoCellAnchor>
    <xdr:from>
      <xdr:col>4</xdr:col>
      <xdr:colOff>390525</xdr:colOff>
      <xdr:row>496</xdr:row>
      <xdr:rowOff>9525</xdr:rowOff>
    </xdr:from>
    <xdr:to>
      <xdr:col>4</xdr:col>
      <xdr:colOff>904875</xdr:colOff>
      <xdr:row>497</xdr:row>
      <xdr:rowOff>19050</xdr:rowOff>
    </xdr:to>
    <xdr:sp macro="" textlink="">
      <xdr:nvSpPr>
        <xdr:cNvPr id="8488" name="Text Box 1320">
          <a:extLst>
            <a:ext uri="{FF2B5EF4-FFF2-40B4-BE49-F238E27FC236}">
              <a16:creationId xmlns:a16="http://schemas.microsoft.com/office/drawing/2014/main" id="{00000000-0008-0000-0100-000028210000}"/>
            </a:ext>
          </a:extLst>
        </xdr:cNvPr>
        <xdr:cNvSpPr txBox="1">
          <a:spLocks noChangeArrowheads="1"/>
        </xdr:cNvSpPr>
      </xdr:nvSpPr>
      <xdr:spPr bwMode="auto">
        <a:xfrm>
          <a:off x="3429000" y="88496775"/>
          <a:ext cx="514350" cy="1714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0" rIns="0" bIns="0" anchor="t" upright="1"/>
        <a:lstStyle/>
        <a:p>
          <a:pPr algn="l" rtl="0">
            <a:defRPr sz="1000"/>
          </a:pPr>
          <a:r>
            <a:rPr lang="en-CA" sz="800" b="1" i="0" u="none" strike="noStrike" baseline="0">
              <a:solidFill>
                <a:srgbClr val="808080"/>
              </a:solidFill>
              <a:latin typeface="Arial"/>
              <a:cs typeface="Arial"/>
            </a:rPr>
            <a:t>MAISON</a:t>
          </a:r>
        </a:p>
      </xdr:txBody>
    </xdr:sp>
    <xdr:clientData/>
  </xdr:twoCellAnchor>
  <xdr:twoCellAnchor>
    <xdr:from>
      <xdr:col>4</xdr:col>
      <xdr:colOff>390525</xdr:colOff>
      <xdr:row>536</xdr:row>
      <xdr:rowOff>38100</xdr:rowOff>
    </xdr:from>
    <xdr:to>
      <xdr:col>4</xdr:col>
      <xdr:colOff>904875</xdr:colOff>
      <xdr:row>537</xdr:row>
      <xdr:rowOff>47625</xdr:rowOff>
    </xdr:to>
    <xdr:sp macro="" textlink="">
      <xdr:nvSpPr>
        <xdr:cNvPr id="8489" name="Text Box 1321">
          <a:extLst>
            <a:ext uri="{FF2B5EF4-FFF2-40B4-BE49-F238E27FC236}">
              <a16:creationId xmlns:a16="http://schemas.microsoft.com/office/drawing/2014/main" id="{00000000-0008-0000-0100-000029210000}"/>
            </a:ext>
          </a:extLst>
        </xdr:cNvPr>
        <xdr:cNvSpPr txBox="1">
          <a:spLocks noChangeArrowheads="1"/>
        </xdr:cNvSpPr>
      </xdr:nvSpPr>
      <xdr:spPr bwMode="auto">
        <a:xfrm>
          <a:off x="3429000" y="95126175"/>
          <a:ext cx="514350" cy="1714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0" rIns="0" bIns="0" anchor="t" upright="1"/>
        <a:lstStyle/>
        <a:p>
          <a:pPr algn="l" rtl="0">
            <a:defRPr sz="1000"/>
          </a:pPr>
          <a:r>
            <a:rPr lang="en-CA" sz="800" b="1" i="0" u="none" strike="noStrike" baseline="0">
              <a:solidFill>
                <a:srgbClr val="808080"/>
              </a:solidFill>
              <a:latin typeface="Arial"/>
              <a:cs typeface="Arial"/>
            </a:rPr>
            <a:t>MAISON</a:t>
          </a:r>
        </a:p>
      </xdr:txBody>
    </xdr:sp>
    <xdr:clientData/>
  </xdr:twoCellAnchor>
  <xdr:twoCellAnchor editAs="oneCell">
    <xdr:from>
      <xdr:col>0</xdr:col>
      <xdr:colOff>57150</xdr:colOff>
      <xdr:row>429</xdr:row>
      <xdr:rowOff>38100</xdr:rowOff>
    </xdr:from>
    <xdr:to>
      <xdr:col>0</xdr:col>
      <xdr:colOff>190500</xdr:colOff>
      <xdr:row>429</xdr:row>
      <xdr:rowOff>123825</xdr:rowOff>
    </xdr:to>
    <xdr:pic>
      <xdr:nvPicPr>
        <xdr:cNvPr id="204" name="Picture 497" descr="GlossaryEntryRight">
          <a:hlinkClick xmlns:r="http://schemas.openxmlformats.org/officeDocument/2006/relationships" r:id="rId2"/>
          <a:extLst>
            <a:ext uri="{FF2B5EF4-FFF2-40B4-BE49-F238E27FC236}">
              <a16:creationId xmlns:a16="http://schemas.microsoft.com/office/drawing/2014/main" id="{00000000-0008-0000-0100-0000CC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150" y="82191225"/>
          <a:ext cx="13335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editAs="oneCell">
    <xdr:from>
      <xdr:col>0</xdr:col>
      <xdr:colOff>57150</xdr:colOff>
      <xdr:row>430</xdr:row>
      <xdr:rowOff>38100</xdr:rowOff>
    </xdr:from>
    <xdr:to>
      <xdr:col>0</xdr:col>
      <xdr:colOff>190500</xdr:colOff>
      <xdr:row>430</xdr:row>
      <xdr:rowOff>123825</xdr:rowOff>
    </xdr:to>
    <xdr:pic>
      <xdr:nvPicPr>
        <xdr:cNvPr id="205" name="Picture 498" descr="GlossaryEntryRight">
          <a:hlinkClick xmlns:r="http://schemas.openxmlformats.org/officeDocument/2006/relationships" r:id="rId4"/>
          <a:extLst>
            <a:ext uri="{FF2B5EF4-FFF2-40B4-BE49-F238E27FC236}">
              <a16:creationId xmlns:a16="http://schemas.microsoft.com/office/drawing/2014/main" id="{00000000-0008-0000-0100-0000CD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150" y="82353150"/>
          <a:ext cx="13335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editAs="oneCell">
    <xdr:from>
      <xdr:col>0</xdr:col>
      <xdr:colOff>57150</xdr:colOff>
      <xdr:row>433</xdr:row>
      <xdr:rowOff>38100</xdr:rowOff>
    </xdr:from>
    <xdr:to>
      <xdr:col>0</xdr:col>
      <xdr:colOff>190500</xdr:colOff>
      <xdr:row>433</xdr:row>
      <xdr:rowOff>123825</xdr:rowOff>
    </xdr:to>
    <xdr:pic>
      <xdr:nvPicPr>
        <xdr:cNvPr id="208" name="Picture 501" descr="GlossaryEntryRight">
          <a:hlinkClick xmlns:r="http://schemas.openxmlformats.org/officeDocument/2006/relationships" r:id="rId5"/>
          <a:extLst>
            <a:ext uri="{FF2B5EF4-FFF2-40B4-BE49-F238E27FC236}">
              <a16:creationId xmlns:a16="http://schemas.microsoft.com/office/drawing/2014/main" id="{00000000-0008-0000-0100-0000D0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150" y="82838925"/>
          <a:ext cx="13335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editAs="oneCell">
    <xdr:from>
      <xdr:col>0</xdr:col>
      <xdr:colOff>57150</xdr:colOff>
      <xdr:row>434</xdr:row>
      <xdr:rowOff>38100</xdr:rowOff>
    </xdr:from>
    <xdr:to>
      <xdr:col>0</xdr:col>
      <xdr:colOff>190500</xdr:colOff>
      <xdr:row>434</xdr:row>
      <xdr:rowOff>123825</xdr:rowOff>
    </xdr:to>
    <xdr:pic>
      <xdr:nvPicPr>
        <xdr:cNvPr id="209" name="Picture 502" descr="GlossaryEntryRight">
          <a:hlinkClick xmlns:r="http://schemas.openxmlformats.org/officeDocument/2006/relationships" r:id="rId6"/>
          <a:extLst>
            <a:ext uri="{FF2B5EF4-FFF2-40B4-BE49-F238E27FC236}">
              <a16:creationId xmlns:a16="http://schemas.microsoft.com/office/drawing/2014/main" id="{00000000-0008-0000-0100-0000D1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150" y="83000850"/>
          <a:ext cx="13335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editAs="oneCell">
    <xdr:from>
      <xdr:col>0</xdr:col>
      <xdr:colOff>57150</xdr:colOff>
      <xdr:row>435</xdr:row>
      <xdr:rowOff>38100</xdr:rowOff>
    </xdr:from>
    <xdr:to>
      <xdr:col>0</xdr:col>
      <xdr:colOff>190500</xdr:colOff>
      <xdr:row>435</xdr:row>
      <xdr:rowOff>123825</xdr:rowOff>
    </xdr:to>
    <xdr:pic>
      <xdr:nvPicPr>
        <xdr:cNvPr id="210" name="Picture 1152" descr="GlossaryEntryRight">
          <a:hlinkClick xmlns:r="http://schemas.openxmlformats.org/officeDocument/2006/relationships" r:id="rId7"/>
          <a:extLst>
            <a:ext uri="{FF2B5EF4-FFF2-40B4-BE49-F238E27FC236}">
              <a16:creationId xmlns:a16="http://schemas.microsoft.com/office/drawing/2014/main" id="{00000000-0008-0000-0100-0000D2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150" y="83162775"/>
          <a:ext cx="13335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editAs="oneCell">
    <xdr:from>
      <xdr:col>0</xdr:col>
      <xdr:colOff>57150</xdr:colOff>
      <xdr:row>428</xdr:row>
      <xdr:rowOff>31758</xdr:rowOff>
    </xdr:from>
    <xdr:to>
      <xdr:col>0</xdr:col>
      <xdr:colOff>190500</xdr:colOff>
      <xdr:row>428</xdr:row>
      <xdr:rowOff>117483</xdr:rowOff>
    </xdr:to>
    <xdr:pic>
      <xdr:nvPicPr>
        <xdr:cNvPr id="211" name="Picture 497" descr="GlossaryEntryRight">
          <a:hlinkClick xmlns:r="http://schemas.openxmlformats.org/officeDocument/2006/relationships" r:id="rId8"/>
          <a:extLst>
            <a:ext uri="{FF2B5EF4-FFF2-40B4-BE49-F238E27FC236}">
              <a16:creationId xmlns:a16="http://schemas.microsoft.com/office/drawing/2014/main" id="{00000000-0008-0000-0100-0000D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150" y="82022958"/>
          <a:ext cx="13335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editAs="oneCell">
    <xdr:from>
      <xdr:col>0</xdr:col>
      <xdr:colOff>57150</xdr:colOff>
      <xdr:row>431</xdr:row>
      <xdr:rowOff>45506</xdr:rowOff>
    </xdr:from>
    <xdr:to>
      <xdr:col>0</xdr:col>
      <xdr:colOff>190500</xdr:colOff>
      <xdr:row>431</xdr:row>
      <xdr:rowOff>131231</xdr:rowOff>
    </xdr:to>
    <xdr:pic>
      <xdr:nvPicPr>
        <xdr:cNvPr id="212" name="Picture 498" descr="GlossaryEntryRight">
          <a:hlinkClick xmlns:r="http://schemas.openxmlformats.org/officeDocument/2006/relationships" r:id="rId9"/>
          <a:extLst>
            <a:ext uri="{FF2B5EF4-FFF2-40B4-BE49-F238E27FC236}">
              <a16:creationId xmlns:a16="http://schemas.microsoft.com/office/drawing/2014/main" id="{00000000-0008-0000-0100-0000D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150" y="82522481"/>
          <a:ext cx="13335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xdr:from>
      <xdr:col>0</xdr:col>
      <xdr:colOff>82550</xdr:colOff>
      <xdr:row>2</xdr:row>
      <xdr:rowOff>774708</xdr:rowOff>
    </xdr:from>
    <xdr:to>
      <xdr:col>8</xdr:col>
      <xdr:colOff>0</xdr:colOff>
      <xdr:row>3</xdr:row>
      <xdr:rowOff>146050</xdr:rowOff>
    </xdr:to>
    <xdr:grpSp>
      <xdr:nvGrpSpPr>
        <xdr:cNvPr id="289" name="Grouper 288">
          <a:extLst>
            <a:ext uri="{FF2B5EF4-FFF2-40B4-BE49-F238E27FC236}">
              <a16:creationId xmlns:a16="http://schemas.microsoft.com/office/drawing/2014/main" id="{00000000-0008-0000-0100-000021010000}"/>
            </a:ext>
          </a:extLst>
        </xdr:cNvPr>
        <xdr:cNvGrpSpPr/>
      </xdr:nvGrpSpPr>
      <xdr:grpSpPr>
        <a:xfrm>
          <a:off x="82550" y="2222508"/>
          <a:ext cx="7088717" cy="209542"/>
          <a:chOff x="184149" y="1760113"/>
          <a:chExt cx="6605463" cy="199944"/>
        </a:xfrm>
      </xdr:grpSpPr>
      <xdr:sp macro="" textlink="">
        <xdr:nvSpPr>
          <xdr:cNvPr id="290" name="Text Box 895">
            <a:extLst>
              <a:ext uri="{FF2B5EF4-FFF2-40B4-BE49-F238E27FC236}">
                <a16:creationId xmlns:a16="http://schemas.microsoft.com/office/drawing/2014/main" id="{00000000-0008-0000-0100-000022010000}"/>
              </a:ext>
            </a:extLst>
          </xdr:cNvPr>
          <xdr:cNvSpPr txBox="1">
            <a:spLocks noChangeArrowheads="1"/>
          </xdr:cNvSpPr>
        </xdr:nvSpPr>
        <xdr:spPr bwMode="auto">
          <a:xfrm>
            <a:off x="298449" y="1760113"/>
            <a:ext cx="6337301" cy="19994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0" rIns="0" bIns="0" anchor="t" upright="1"/>
          <a:lstStyle/>
          <a:p>
            <a:pPr algn="l" rtl="0">
              <a:defRPr sz="1000"/>
            </a:pPr>
            <a:r>
              <a:rPr lang="en-CA" sz="1200" b="1" i="0" u="none" strike="noStrike" baseline="0">
                <a:solidFill>
                  <a:srgbClr val="002469"/>
                </a:solidFill>
                <a:latin typeface="Arial"/>
                <a:cs typeface="Arial"/>
              </a:rPr>
              <a:t>1- La compagnie</a:t>
            </a:r>
          </a:p>
        </xdr:txBody>
      </xdr:sp>
      <xdr:sp macro="" textlink="">
        <xdr:nvSpPr>
          <xdr:cNvPr id="291" name="Triangle isocèle 290">
            <a:extLst>
              <a:ext uri="{FF2B5EF4-FFF2-40B4-BE49-F238E27FC236}">
                <a16:creationId xmlns:a16="http://schemas.microsoft.com/office/drawing/2014/main" id="{00000000-0008-0000-0100-000023010000}"/>
              </a:ext>
            </a:extLst>
          </xdr:cNvPr>
          <xdr:cNvSpPr/>
        </xdr:nvSpPr>
        <xdr:spPr>
          <a:xfrm rot="5400000">
            <a:off x="173786" y="1826466"/>
            <a:ext cx="95250" cy="74523"/>
          </a:xfrm>
          <a:prstGeom prst="triangle">
            <a:avLst/>
          </a:prstGeom>
          <a:solidFill>
            <a:srgbClr val="002469"/>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lIns="0" tIns="0" rIns="0" bIns="0" rtlCol="0" anchor="t"/>
          <a:lstStyle/>
          <a:p>
            <a:pPr algn="l"/>
            <a:endParaRPr lang="fr-FR" sz="1100"/>
          </a:p>
        </xdr:txBody>
      </xdr:sp>
      <xdr:cxnSp macro="">
        <xdr:nvCxnSpPr>
          <xdr:cNvPr id="292" name="Connecteur droit 291">
            <a:extLst>
              <a:ext uri="{FF2B5EF4-FFF2-40B4-BE49-F238E27FC236}">
                <a16:creationId xmlns:a16="http://schemas.microsoft.com/office/drawing/2014/main" id="{00000000-0008-0000-0100-000024010000}"/>
              </a:ext>
            </a:extLst>
          </xdr:cNvPr>
          <xdr:cNvCxnSpPr/>
        </xdr:nvCxnSpPr>
        <xdr:spPr>
          <a:xfrm>
            <a:off x="322550" y="1943100"/>
            <a:ext cx="6467062" cy="0"/>
          </a:xfrm>
          <a:prstGeom prst="line">
            <a:avLst/>
          </a:prstGeom>
          <a:ln w="9525">
            <a:solidFill>
              <a:srgbClr val="002469"/>
            </a:solidFill>
          </a:ln>
          <a:effectLst/>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0</xdr:col>
      <xdr:colOff>82550</xdr:colOff>
      <xdr:row>22</xdr:row>
      <xdr:rowOff>533404</xdr:rowOff>
    </xdr:from>
    <xdr:to>
      <xdr:col>9</xdr:col>
      <xdr:colOff>1079500</xdr:colOff>
      <xdr:row>23</xdr:row>
      <xdr:rowOff>31748</xdr:rowOff>
    </xdr:to>
    <xdr:grpSp>
      <xdr:nvGrpSpPr>
        <xdr:cNvPr id="293" name="Grouper 292">
          <a:extLst>
            <a:ext uri="{FF2B5EF4-FFF2-40B4-BE49-F238E27FC236}">
              <a16:creationId xmlns:a16="http://schemas.microsoft.com/office/drawing/2014/main" id="{00000000-0008-0000-0100-000025010000}"/>
            </a:ext>
          </a:extLst>
        </xdr:cNvPr>
        <xdr:cNvGrpSpPr/>
      </xdr:nvGrpSpPr>
      <xdr:grpSpPr>
        <a:xfrm>
          <a:off x="82550" y="7391404"/>
          <a:ext cx="9262957" cy="192611"/>
          <a:chOff x="184149" y="1766172"/>
          <a:chExt cx="8419976" cy="187828"/>
        </a:xfrm>
      </xdr:grpSpPr>
      <xdr:sp macro="" textlink="">
        <xdr:nvSpPr>
          <xdr:cNvPr id="294" name="Text Box 895">
            <a:extLst>
              <a:ext uri="{FF2B5EF4-FFF2-40B4-BE49-F238E27FC236}">
                <a16:creationId xmlns:a16="http://schemas.microsoft.com/office/drawing/2014/main" id="{00000000-0008-0000-0100-000026010000}"/>
              </a:ext>
            </a:extLst>
          </xdr:cNvPr>
          <xdr:cNvSpPr txBox="1">
            <a:spLocks noChangeArrowheads="1"/>
          </xdr:cNvSpPr>
        </xdr:nvSpPr>
        <xdr:spPr bwMode="auto">
          <a:xfrm>
            <a:off x="298449" y="1766172"/>
            <a:ext cx="6337301" cy="18782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0" rIns="0" bIns="0" anchor="t" upright="1"/>
          <a:lstStyle/>
          <a:p>
            <a:pPr algn="l" rtl="0">
              <a:defRPr sz="1000"/>
            </a:pPr>
            <a:r>
              <a:rPr lang="en-CA" sz="1200" b="1" i="0" u="none" strike="noStrike" baseline="0">
                <a:solidFill>
                  <a:srgbClr val="002469"/>
                </a:solidFill>
                <a:latin typeface="Arial"/>
                <a:cs typeface="Arial"/>
              </a:rPr>
              <a:t>2- Ventes</a:t>
            </a:r>
          </a:p>
        </xdr:txBody>
      </xdr:sp>
      <xdr:sp macro="" textlink="">
        <xdr:nvSpPr>
          <xdr:cNvPr id="295" name="Triangle isocèle 294">
            <a:extLst>
              <a:ext uri="{FF2B5EF4-FFF2-40B4-BE49-F238E27FC236}">
                <a16:creationId xmlns:a16="http://schemas.microsoft.com/office/drawing/2014/main" id="{00000000-0008-0000-0100-000027010000}"/>
              </a:ext>
            </a:extLst>
          </xdr:cNvPr>
          <xdr:cNvSpPr/>
        </xdr:nvSpPr>
        <xdr:spPr>
          <a:xfrm rot="5400000">
            <a:off x="173786" y="1826466"/>
            <a:ext cx="95250" cy="74523"/>
          </a:xfrm>
          <a:prstGeom prst="triangle">
            <a:avLst/>
          </a:prstGeom>
          <a:solidFill>
            <a:srgbClr val="002469"/>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lIns="0" tIns="0" rIns="0" bIns="0" rtlCol="0" anchor="t"/>
          <a:lstStyle/>
          <a:p>
            <a:pPr algn="l"/>
            <a:endParaRPr lang="fr-FR" sz="1100"/>
          </a:p>
        </xdr:txBody>
      </xdr:sp>
      <xdr:cxnSp macro="">
        <xdr:nvCxnSpPr>
          <xdr:cNvPr id="296" name="Connecteur droit 295">
            <a:extLst>
              <a:ext uri="{FF2B5EF4-FFF2-40B4-BE49-F238E27FC236}">
                <a16:creationId xmlns:a16="http://schemas.microsoft.com/office/drawing/2014/main" id="{00000000-0008-0000-0100-000028010000}"/>
              </a:ext>
            </a:extLst>
          </xdr:cNvPr>
          <xdr:cNvCxnSpPr/>
        </xdr:nvCxnSpPr>
        <xdr:spPr>
          <a:xfrm>
            <a:off x="322550" y="1943100"/>
            <a:ext cx="8281575" cy="0"/>
          </a:xfrm>
          <a:prstGeom prst="line">
            <a:avLst/>
          </a:prstGeom>
          <a:ln w="9525">
            <a:solidFill>
              <a:srgbClr val="002469"/>
            </a:solidFill>
          </a:ln>
          <a:effectLst/>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0</xdr:col>
      <xdr:colOff>82550</xdr:colOff>
      <xdr:row>47</xdr:row>
      <xdr:rowOff>365121</xdr:rowOff>
    </xdr:from>
    <xdr:to>
      <xdr:col>10</xdr:col>
      <xdr:colOff>3175</xdr:colOff>
      <xdr:row>47</xdr:row>
      <xdr:rowOff>568325</xdr:rowOff>
    </xdr:to>
    <xdr:grpSp>
      <xdr:nvGrpSpPr>
        <xdr:cNvPr id="301" name="Grouper 300">
          <a:extLst>
            <a:ext uri="{FF2B5EF4-FFF2-40B4-BE49-F238E27FC236}">
              <a16:creationId xmlns:a16="http://schemas.microsoft.com/office/drawing/2014/main" id="{00000000-0008-0000-0100-00002D010000}"/>
            </a:ext>
          </a:extLst>
        </xdr:cNvPr>
        <xdr:cNvGrpSpPr/>
      </xdr:nvGrpSpPr>
      <xdr:grpSpPr>
        <a:xfrm>
          <a:off x="82550" y="12066054"/>
          <a:ext cx="9267825" cy="203204"/>
          <a:chOff x="184149" y="1766031"/>
          <a:chExt cx="8419976" cy="195392"/>
        </a:xfrm>
      </xdr:grpSpPr>
      <xdr:sp macro="" textlink="">
        <xdr:nvSpPr>
          <xdr:cNvPr id="302" name="Text Box 895">
            <a:extLst>
              <a:ext uri="{FF2B5EF4-FFF2-40B4-BE49-F238E27FC236}">
                <a16:creationId xmlns:a16="http://schemas.microsoft.com/office/drawing/2014/main" id="{00000000-0008-0000-0100-00002E010000}"/>
              </a:ext>
            </a:extLst>
          </xdr:cNvPr>
          <xdr:cNvSpPr txBox="1">
            <a:spLocks noChangeArrowheads="1"/>
          </xdr:cNvSpPr>
        </xdr:nvSpPr>
        <xdr:spPr bwMode="auto">
          <a:xfrm>
            <a:off x="298449" y="1766031"/>
            <a:ext cx="6337301" cy="19539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0" rIns="0" bIns="0" anchor="t" upright="1"/>
          <a:lstStyle/>
          <a:p>
            <a:pPr algn="l" rtl="0">
              <a:defRPr sz="1000"/>
            </a:pPr>
            <a:r>
              <a:rPr lang="en-CA" sz="1200" b="1" i="0" u="none" strike="noStrike" baseline="0">
                <a:solidFill>
                  <a:srgbClr val="002469"/>
                </a:solidFill>
                <a:latin typeface="Arial"/>
                <a:cs typeface="Arial"/>
              </a:rPr>
              <a:t>3- Coûts des ventes</a:t>
            </a:r>
          </a:p>
        </xdr:txBody>
      </xdr:sp>
      <xdr:sp macro="" textlink="">
        <xdr:nvSpPr>
          <xdr:cNvPr id="303" name="Triangle isocèle 302">
            <a:extLst>
              <a:ext uri="{FF2B5EF4-FFF2-40B4-BE49-F238E27FC236}">
                <a16:creationId xmlns:a16="http://schemas.microsoft.com/office/drawing/2014/main" id="{00000000-0008-0000-0100-00002F010000}"/>
              </a:ext>
            </a:extLst>
          </xdr:cNvPr>
          <xdr:cNvSpPr/>
        </xdr:nvSpPr>
        <xdr:spPr>
          <a:xfrm rot="5400000">
            <a:off x="173786" y="1826466"/>
            <a:ext cx="95250" cy="74523"/>
          </a:xfrm>
          <a:prstGeom prst="triangle">
            <a:avLst/>
          </a:prstGeom>
          <a:solidFill>
            <a:srgbClr val="002469"/>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lIns="0" tIns="0" rIns="0" bIns="0" rtlCol="0" anchor="t"/>
          <a:lstStyle/>
          <a:p>
            <a:pPr algn="l"/>
            <a:endParaRPr lang="fr-FR" sz="1100"/>
          </a:p>
        </xdr:txBody>
      </xdr:sp>
      <xdr:cxnSp macro="">
        <xdr:nvCxnSpPr>
          <xdr:cNvPr id="304" name="Connecteur droit 303">
            <a:extLst>
              <a:ext uri="{FF2B5EF4-FFF2-40B4-BE49-F238E27FC236}">
                <a16:creationId xmlns:a16="http://schemas.microsoft.com/office/drawing/2014/main" id="{00000000-0008-0000-0100-000030010000}"/>
              </a:ext>
            </a:extLst>
          </xdr:cNvPr>
          <xdr:cNvCxnSpPr/>
        </xdr:nvCxnSpPr>
        <xdr:spPr>
          <a:xfrm>
            <a:off x="322550" y="1943100"/>
            <a:ext cx="8281575" cy="0"/>
          </a:xfrm>
          <a:prstGeom prst="line">
            <a:avLst/>
          </a:prstGeom>
          <a:ln w="9525">
            <a:solidFill>
              <a:srgbClr val="002469"/>
            </a:solidFill>
          </a:ln>
          <a:effectLst/>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0</xdr:col>
      <xdr:colOff>82550</xdr:colOff>
      <xdr:row>86</xdr:row>
      <xdr:rowOff>347126</xdr:rowOff>
    </xdr:from>
    <xdr:to>
      <xdr:col>9</xdr:col>
      <xdr:colOff>1079500</xdr:colOff>
      <xdr:row>86</xdr:row>
      <xdr:rowOff>550332</xdr:rowOff>
    </xdr:to>
    <xdr:grpSp>
      <xdr:nvGrpSpPr>
        <xdr:cNvPr id="307" name="Grouper 306">
          <a:extLst>
            <a:ext uri="{FF2B5EF4-FFF2-40B4-BE49-F238E27FC236}">
              <a16:creationId xmlns:a16="http://schemas.microsoft.com/office/drawing/2014/main" id="{00000000-0008-0000-0100-000033010000}"/>
            </a:ext>
          </a:extLst>
        </xdr:cNvPr>
        <xdr:cNvGrpSpPr/>
      </xdr:nvGrpSpPr>
      <xdr:grpSpPr>
        <a:xfrm>
          <a:off x="82550" y="19151593"/>
          <a:ext cx="9262957" cy="203206"/>
          <a:chOff x="184149" y="1766031"/>
          <a:chExt cx="8419976" cy="195392"/>
        </a:xfrm>
      </xdr:grpSpPr>
      <xdr:sp macro="" textlink="">
        <xdr:nvSpPr>
          <xdr:cNvPr id="308" name="Text Box 895">
            <a:extLst>
              <a:ext uri="{FF2B5EF4-FFF2-40B4-BE49-F238E27FC236}">
                <a16:creationId xmlns:a16="http://schemas.microsoft.com/office/drawing/2014/main" id="{00000000-0008-0000-0100-000034010000}"/>
              </a:ext>
            </a:extLst>
          </xdr:cNvPr>
          <xdr:cNvSpPr txBox="1">
            <a:spLocks noChangeArrowheads="1"/>
          </xdr:cNvSpPr>
        </xdr:nvSpPr>
        <xdr:spPr bwMode="auto">
          <a:xfrm>
            <a:off x="298449" y="1766031"/>
            <a:ext cx="6337301" cy="19539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0" rIns="0" bIns="0" anchor="t" upright="1"/>
          <a:lstStyle/>
          <a:p>
            <a:pPr algn="l" rtl="0">
              <a:defRPr sz="1000"/>
            </a:pPr>
            <a:r>
              <a:rPr lang="en-CA" sz="1200" b="1" i="0" u="none" strike="noStrike" baseline="0">
                <a:solidFill>
                  <a:srgbClr val="002469"/>
                </a:solidFill>
                <a:latin typeface="Arial"/>
                <a:cs typeface="Arial"/>
              </a:rPr>
              <a:t>4- Charges</a:t>
            </a:r>
          </a:p>
        </xdr:txBody>
      </xdr:sp>
      <xdr:sp macro="" textlink="">
        <xdr:nvSpPr>
          <xdr:cNvPr id="309" name="Triangle isocèle 308">
            <a:extLst>
              <a:ext uri="{FF2B5EF4-FFF2-40B4-BE49-F238E27FC236}">
                <a16:creationId xmlns:a16="http://schemas.microsoft.com/office/drawing/2014/main" id="{00000000-0008-0000-0100-000035010000}"/>
              </a:ext>
            </a:extLst>
          </xdr:cNvPr>
          <xdr:cNvSpPr/>
        </xdr:nvSpPr>
        <xdr:spPr>
          <a:xfrm rot="5400000">
            <a:off x="173786" y="1826466"/>
            <a:ext cx="95250" cy="74523"/>
          </a:xfrm>
          <a:prstGeom prst="triangle">
            <a:avLst/>
          </a:prstGeom>
          <a:solidFill>
            <a:srgbClr val="002469"/>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lIns="0" tIns="0" rIns="0" bIns="0" rtlCol="0" anchor="t"/>
          <a:lstStyle/>
          <a:p>
            <a:pPr algn="l"/>
            <a:endParaRPr lang="fr-FR" sz="1100"/>
          </a:p>
        </xdr:txBody>
      </xdr:sp>
      <xdr:cxnSp macro="">
        <xdr:nvCxnSpPr>
          <xdr:cNvPr id="310" name="Connecteur droit 309">
            <a:extLst>
              <a:ext uri="{FF2B5EF4-FFF2-40B4-BE49-F238E27FC236}">
                <a16:creationId xmlns:a16="http://schemas.microsoft.com/office/drawing/2014/main" id="{00000000-0008-0000-0100-000036010000}"/>
              </a:ext>
            </a:extLst>
          </xdr:cNvPr>
          <xdr:cNvCxnSpPr/>
        </xdr:nvCxnSpPr>
        <xdr:spPr>
          <a:xfrm>
            <a:off x="322550" y="1943100"/>
            <a:ext cx="8281575" cy="0"/>
          </a:xfrm>
          <a:prstGeom prst="line">
            <a:avLst/>
          </a:prstGeom>
          <a:ln w="9525">
            <a:solidFill>
              <a:srgbClr val="002469"/>
            </a:solidFill>
          </a:ln>
          <a:effectLst/>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0</xdr:col>
      <xdr:colOff>82550</xdr:colOff>
      <xdr:row>141</xdr:row>
      <xdr:rowOff>336543</xdr:rowOff>
    </xdr:from>
    <xdr:to>
      <xdr:col>9</xdr:col>
      <xdr:colOff>1079500</xdr:colOff>
      <xdr:row>141</xdr:row>
      <xdr:rowOff>539749</xdr:rowOff>
    </xdr:to>
    <xdr:grpSp>
      <xdr:nvGrpSpPr>
        <xdr:cNvPr id="311" name="Grouper 310">
          <a:extLst>
            <a:ext uri="{FF2B5EF4-FFF2-40B4-BE49-F238E27FC236}">
              <a16:creationId xmlns:a16="http://schemas.microsoft.com/office/drawing/2014/main" id="{00000000-0008-0000-0100-000037010000}"/>
            </a:ext>
          </a:extLst>
        </xdr:cNvPr>
        <xdr:cNvGrpSpPr/>
      </xdr:nvGrpSpPr>
      <xdr:grpSpPr>
        <a:xfrm>
          <a:off x="82550" y="29047010"/>
          <a:ext cx="9262957" cy="203206"/>
          <a:chOff x="184149" y="1766031"/>
          <a:chExt cx="8419976" cy="195392"/>
        </a:xfrm>
      </xdr:grpSpPr>
      <xdr:sp macro="" textlink="">
        <xdr:nvSpPr>
          <xdr:cNvPr id="312" name="Text Box 895">
            <a:extLst>
              <a:ext uri="{FF2B5EF4-FFF2-40B4-BE49-F238E27FC236}">
                <a16:creationId xmlns:a16="http://schemas.microsoft.com/office/drawing/2014/main" id="{00000000-0008-0000-0100-000038010000}"/>
              </a:ext>
            </a:extLst>
          </xdr:cNvPr>
          <xdr:cNvSpPr txBox="1">
            <a:spLocks noChangeArrowheads="1"/>
          </xdr:cNvSpPr>
        </xdr:nvSpPr>
        <xdr:spPr bwMode="auto">
          <a:xfrm>
            <a:off x="298449" y="1766031"/>
            <a:ext cx="6337301" cy="19539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0" rIns="0" bIns="0" anchor="t" upright="1"/>
          <a:lstStyle/>
          <a:p>
            <a:pPr algn="l" rtl="0">
              <a:defRPr sz="1000"/>
            </a:pPr>
            <a:r>
              <a:rPr lang="en-CA" sz="1200" b="1" i="0" u="none" strike="noStrike" baseline="0">
                <a:solidFill>
                  <a:srgbClr val="002469"/>
                </a:solidFill>
                <a:latin typeface="Arial"/>
                <a:cs typeface="Arial"/>
              </a:rPr>
              <a:t>5- État du résultat</a:t>
            </a:r>
          </a:p>
        </xdr:txBody>
      </xdr:sp>
      <xdr:sp macro="" textlink="">
        <xdr:nvSpPr>
          <xdr:cNvPr id="313" name="Triangle isocèle 312">
            <a:extLst>
              <a:ext uri="{FF2B5EF4-FFF2-40B4-BE49-F238E27FC236}">
                <a16:creationId xmlns:a16="http://schemas.microsoft.com/office/drawing/2014/main" id="{00000000-0008-0000-0100-000039010000}"/>
              </a:ext>
            </a:extLst>
          </xdr:cNvPr>
          <xdr:cNvSpPr/>
        </xdr:nvSpPr>
        <xdr:spPr>
          <a:xfrm rot="5400000">
            <a:off x="173786" y="1826466"/>
            <a:ext cx="95250" cy="74523"/>
          </a:xfrm>
          <a:prstGeom prst="triangle">
            <a:avLst/>
          </a:prstGeom>
          <a:solidFill>
            <a:srgbClr val="002469"/>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lIns="0" tIns="0" rIns="0" bIns="0" rtlCol="0" anchor="t"/>
          <a:lstStyle/>
          <a:p>
            <a:pPr algn="l"/>
            <a:endParaRPr lang="fr-FR" sz="1100"/>
          </a:p>
        </xdr:txBody>
      </xdr:sp>
      <xdr:cxnSp macro="">
        <xdr:nvCxnSpPr>
          <xdr:cNvPr id="314" name="Connecteur droit 313">
            <a:extLst>
              <a:ext uri="{FF2B5EF4-FFF2-40B4-BE49-F238E27FC236}">
                <a16:creationId xmlns:a16="http://schemas.microsoft.com/office/drawing/2014/main" id="{00000000-0008-0000-0100-00003A010000}"/>
              </a:ext>
            </a:extLst>
          </xdr:cNvPr>
          <xdr:cNvCxnSpPr/>
        </xdr:nvCxnSpPr>
        <xdr:spPr>
          <a:xfrm>
            <a:off x="322550" y="1943100"/>
            <a:ext cx="8281575" cy="0"/>
          </a:xfrm>
          <a:prstGeom prst="line">
            <a:avLst/>
          </a:prstGeom>
          <a:ln w="9525">
            <a:solidFill>
              <a:srgbClr val="002469"/>
            </a:solidFill>
          </a:ln>
          <a:effectLst/>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0</xdr:col>
      <xdr:colOff>82550</xdr:colOff>
      <xdr:row>169</xdr:row>
      <xdr:rowOff>101596</xdr:rowOff>
    </xdr:from>
    <xdr:to>
      <xdr:col>7</xdr:col>
      <xdr:colOff>1079500</xdr:colOff>
      <xdr:row>170</xdr:row>
      <xdr:rowOff>76202</xdr:rowOff>
    </xdr:to>
    <xdr:grpSp>
      <xdr:nvGrpSpPr>
        <xdr:cNvPr id="315" name="Grouper 314">
          <a:extLst>
            <a:ext uri="{FF2B5EF4-FFF2-40B4-BE49-F238E27FC236}">
              <a16:creationId xmlns:a16="http://schemas.microsoft.com/office/drawing/2014/main" id="{00000000-0008-0000-0100-00003B010000}"/>
            </a:ext>
          </a:extLst>
        </xdr:cNvPr>
        <xdr:cNvGrpSpPr/>
      </xdr:nvGrpSpPr>
      <xdr:grpSpPr>
        <a:xfrm>
          <a:off x="82550" y="35517663"/>
          <a:ext cx="7087023" cy="211672"/>
          <a:chOff x="184149" y="1766031"/>
          <a:chExt cx="6594852" cy="195392"/>
        </a:xfrm>
      </xdr:grpSpPr>
      <xdr:sp macro="" textlink="">
        <xdr:nvSpPr>
          <xdr:cNvPr id="316" name="Text Box 895">
            <a:extLst>
              <a:ext uri="{FF2B5EF4-FFF2-40B4-BE49-F238E27FC236}">
                <a16:creationId xmlns:a16="http://schemas.microsoft.com/office/drawing/2014/main" id="{00000000-0008-0000-0100-00003C010000}"/>
              </a:ext>
            </a:extLst>
          </xdr:cNvPr>
          <xdr:cNvSpPr txBox="1">
            <a:spLocks noChangeArrowheads="1"/>
          </xdr:cNvSpPr>
        </xdr:nvSpPr>
        <xdr:spPr bwMode="auto">
          <a:xfrm>
            <a:off x="298449" y="1766031"/>
            <a:ext cx="6337301" cy="19539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0" rIns="0" bIns="0" anchor="t" upright="1"/>
          <a:lstStyle/>
          <a:p>
            <a:pPr algn="l" rtl="0">
              <a:defRPr sz="1000"/>
            </a:pPr>
            <a:r>
              <a:rPr lang="en-CA" sz="1200" b="1" i="0" u="none" strike="noStrike" baseline="0">
                <a:solidFill>
                  <a:srgbClr val="002469"/>
                </a:solidFill>
                <a:latin typeface="Arial"/>
                <a:cs typeface="Arial"/>
              </a:rPr>
              <a:t>6- État de la situation financière</a:t>
            </a:r>
          </a:p>
        </xdr:txBody>
      </xdr:sp>
      <xdr:sp macro="" textlink="">
        <xdr:nvSpPr>
          <xdr:cNvPr id="317" name="Triangle isocèle 316">
            <a:extLst>
              <a:ext uri="{FF2B5EF4-FFF2-40B4-BE49-F238E27FC236}">
                <a16:creationId xmlns:a16="http://schemas.microsoft.com/office/drawing/2014/main" id="{00000000-0008-0000-0100-00003D010000}"/>
              </a:ext>
            </a:extLst>
          </xdr:cNvPr>
          <xdr:cNvSpPr/>
        </xdr:nvSpPr>
        <xdr:spPr>
          <a:xfrm rot="5400000">
            <a:off x="173786" y="1826466"/>
            <a:ext cx="95250" cy="74523"/>
          </a:xfrm>
          <a:prstGeom prst="triangle">
            <a:avLst/>
          </a:prstGeom>
          <a:solidFill>
            <a:srgbClr val="002469"/>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lIns="0" tIns="0" rIns="0" bIns="0" rtlCol="0" anchor="t"/>
          <a:lstStyle/>
          <a:p>
            <a:pPr algn="l"/>
            <a:endParaRPr lang="fr-FR" sz="1100"/>
          </a:p>
        </xdr:txBody>
      </xdr:sp>
      <xdr:cxnSp macro="">
        <xdr:nvCxnSpPr>
          <xdr:cNvPr id="318" name="Connecteur droit 317">
            <a:extLst>
              <a:ext uri="{FF2B5EF4-FFF2-40B4-BE49-F238E27FC236}">
                <a16:creationId xmlns:a16="http://schemas.microsoft.com/office/drawing/2014/main" id="{00000000-0008-0000-0100-00003E010000}"/>
              </a:ext>
            </a:extLst>
          </xdr:cNvPr>
          <xdr:cNvCxnSpPr/>
        </xdr:nvCxnSpPr>
        <xdr:spPr>
          <a:xfrm>
            <a:off x="322550" y="1943100"/>
            <a:ext cx="6456451" cy="0"/>
          </a:xfrm>
          <a:prstGeom prst="line">
            <a:avLst/>
          </a:prstGeom>
          <a:ln w="9525">
            <a:solidFill>
              <a:srgbClr val="002469"/>
            </a:solidFill>
          </a:ln>
          <a:effectLst/>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0</xdr:col>
      <xdr:colOff>82550</xdr:colOff>
      <xdr:row>273</xdr:row>
      <xdr:rowOff>745063</xdr:rowOff>
    </xdr:from>
    <xdr:to>
      <xdr:col>9</xdr:col>
      <xdr:colOff>6350</xdr:colOff>
      <xdr:row>273</xdr:row>
      <xdr:rowOff>948271</xdr:rowOff>
    </xdr:to>
    <xdr:grpSp>
      <xdr:nvGrpSpPr>
        <xdr:cNvPr id="320" name="Grouper 319">
          <a:extLst>
            <a:ext uri="{FF2B5EF4-FFF2-40B4-BE49-F238E27FC236}">
              <a16:creationId xmlns:a16="http://schemas.microsoft.com/office/drawing/2014/main" id="{00000000-0008-0000-0100-000040010000}"/>
            </a:ext>
          </a:extLst>
        </xdr:cNvPr>
        <xdr:cNvGrpSpPr/>
      </xdr:nvGrpSpPr>
      <xdr:grpSpPr>
        <a:xfrm>
          <a:off x="82550" y="54017330"/>
          <a:ext cx="8288867" cy="203208"/>
          <a:chOff x="184149" y="1759925"/>
          <a:chExt cx="7523331" cy="195394"/>
        </a:xfrm>
      </xdr:grpSpPr>
      <xdr:sp macro="" textlink="">
        <xdr:nvSpPr>
          <xdr:cNvPr id="321" name="Text Box 895">
            <a:extLst>
              <a:ext uri="{FF2B5EF4-FFF2-40B4-BE49-F238E27FC236}">
                <a16:creationId xmlns:a16="http://schemas.microsoft.com/office/drawing/2014/main" id="{00000000-0008-0000-0100-000041010000}"/>
              </a:ext>
            </a:extLst>
          </xdr:cNvPr>
          <xdr:cNvSpPr txBox="1">
            <a:spLocks noChangeArrowheads="1"/>
          </xdr:cNvSpPr>
        </xdr:nvSpPr>
        <xdr:spPr bwMode="auto">
          <a:xfrm>
            <a:off x="298449" y="1759925"/>
            <a:ext cx="6337301" cy="19539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0" rIns="0" bIns="0" anchor="t" upright="1"/>
          <a:lstStyle/>
          <a:p>
            <a:pPr algn="l" rtl="0">
              <a:defRPr sz="1000"/>
            </a:pPr>
            <a:r>
              <a:rPr lang="en-CA" sz="1200" b="1" i="0" u="none" strike="noStrike" baseline="0">
                <a:solidFill>
                  <a:srgbClr val="002469"/>
                </a:solidFill>
                <a:latin typeface="Arial"/>
                <a:cs typeface="Arial"/>
              </a:rPr>
              <a:t>7- Budget de caisse</a:t>
            </a:r>
          </a:p>
        </xdr:txBody>
      </xdr:sp>
      <xdr:sp macro="" textlink="">
        <xdr:nvSpPr>
          <xdr:cNvPr id="322" name="Triangle isocèle 321">
            <a:extLst>
              <a:ext uri="{FF2B5EF4-FFF2-40B4-BE49-F238E27FC236}">
                <a16:creationId xmlns:a16="http://schemas.microsoft.com/office/drawing/2014/main" id="{00000000-0008-0000-0100-000042010000}"/>
              </a:ext>
            </a:extLst>
          </xdr:cNvPr>
          <xdr:cNvSpPr/>
        </xdr:nvSpPr>
        <xdr:spPr>
          <a:xfrm rot="5400000">
            <a:off x="173786" y="1826466"/>
            <a:ext cx="95250" cy="74523"/>
          </a:xfrm>
          <a:prstGeom prst="triangle">
            <a:avLst/>
          </a:prstGeom>
          <a:solidFill>
            <a:srgbClr val="002469"/>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lIns="0" tIns="0" rIns="0" bIns="0" rtlCol="0" anchor="t"/>
          <a:lstStyle/>
          <a:p>
            <a:pPr algn="l"/>
            <a:endParaRPr lang="fr-FR" sz="1100"/>
          </a:p>
        </xdr:txBody>
      </xdr:sp>
      <xdr:cxnSp macro="">
        <xdr:nvCxnSpPr>
          <xdr:cNvPr id="323" name="Connecteur droit 322">
            <a:extLst>
              <a:ext uri="{FF2B5EF4-FFF2-40B4-BE49-F238E27FC236}">
                <a16:creationId xmlns:a16="http://schemas.microsoft.com/office/drawing/2014/main" id="{00000000-0008-0000-0100-000043010000}"/>
              </a:ext>
            </a:extLst>
          </xdr:cNvPr>
          <xdr:cNvCxnSpPr/>
        </xdr:nvCxnSpPr>
        <xdr:spPr>
          <a:xfrm>
            <a:off x="322550" y="1943100"/>
            <a:ext cx="7384930" cy="0"/>
          </a:xfrm>
          <a:prstGeom prst="line">
            <a:avLst/>
          </a:prstGeom>
          <a:ln w="9525">
            <a:solidFill>
              <a:srgbClr val="002469"/>
            </a:solidFill>
          </a:ln>
          <a:effectLst/>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0</xdr:col>
      <xdr:colOff>82550</xdr:colOff>
      <xdr:row>365</xdr:row>
      <xdr:rowOff>700604</xdr:rowOff>
    </xdr:from>
    <xdr:to>
      <xdr:col>5</xdr:col>
      <xdr:colOff>1</xdr:colOff>
      <xdr:row>367</xdr:row>
      <xdr:rowOff>67731</xdr:rowOff>
    </xdr:to>
    <xdr:grpSp>
      <xdr:nvGrpSpPr>
        <xdr:cNvPr id="325" name="Grouper 324">
          <a:extLst>
            <a:ext uri="{FF2B5EF4-FFF2-40B4-BE49-F238E27FC236}">
              <a16:creationId xmlns:a16="http://schemas.microsoft.com/office/drawing/2014/main" id="{00000000-0008-0000-0100-000045010000}"/>
            </a:ext>
          </a:extLst>
        </xdr:cNvPr>
        <xdr:cNvGrpSpPr/>
      </xdr:nvGrpSpPr>
      <xdr:grpSpPr>
        <a:xfrm>
          <a:off x="82550" y="70923984"/>
          <a:ext cx="4142318" cy="238347"/>
          <a:chOff x="184149" y="1753818"/>
          <a:chExt cx="3867778" cy="213715"/>
        </a:xfrm>
      </xdr:grpSpPr>
      <xdr:sp macro="" textlink="">
        <xdr:nvSpPr>
          <xdr:cNvPr id="326" name="Text Box 895">
            <a:extLst>
              <a:ext uri="{FF2B5EF4-FFF2-40B4-BE49-F238E27FC236}">
                <a16:creationId xmlns:a16="http://schemas.microsoft.com/office/drawing/2014/main" id="{00000000-0008-0000-0100-000046010000}"/>
              </a:ext>
            </a:extLst>
          </xdr:cNvPr>
          <xdr:cNvSpPr txBox="1">
            <a:spLocks noChangeArrowheads="1"/>
          </xdr:cNvSpPr>
        </xdr:nvSpPr>
        <xdr:spPr bwMode="auto">
          <a:xfrm>
            <a:off x="298449" y="1753818"/>
            <a:ext cx="3753477" cy="21371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0" rIns="0" bIns="0" anchor="t" upright="1"/>
          <a:lstStyle/>
          <a:p>
            <a:pPr algn="l" rtl="0">
              <a:defRPr sz="1000"/>
            </a:pPr>
            <a:r>
              <a:rPr lang="en-CA" sz="1200" b="1" i="0" u="none" strike="noStrike" baseline="0">
                <a:solidFill>
                  <a:srgbClr val="002469"/>
                </a:solidFill>
                <a:latin typeface="Arial"/>
                <a:cs typeface="Arial"/>
              </a:rPr>
              <a:t>8- Besoins financiers</a:t>
            </a:r>
          </a:p>
        </xdr:txBody>
      </xdr:sp>
      <xdr:sp macro="" textlink="">
        <xdr:nvSpPr>
          <xdr:cNvPr id="327" name="Triangle isocèle 326">
            <a:extLst>
              <a:ext uri="{FF2B5EF4-FFF2-40B4-BE49-F238E27FC236}">
                <a16:creationId xmlns:a16="http://schemas.microsoft.com/office/drawing/2014/main" id="{00000000-0008-0000-0100-000047010000}"/>
              </a:ext>
            </a:extLst>
          </xdr:cNvPr>
          <xdr:cNvSpPr/>
        </xdr:nvSpPr>
        <xdr:spPr>
          <a:xfrm rot="5400000">
            <a:off x="173786" y="1826466"/>
            <a:ext cx="95250" cy="74523"/>
          </a:xfrm>
          <a:prstGeom prst="triangle">
            <a:avLst/>
          </a:prstGeom>
          <a:solidFill>
            <a:srgbClr val="002469"/>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lIns="0" tIns="0" rIns="0" bIns="0" rtlCol="0" anchor="t"/>
          <a:lstStyle/>
          <a:p>
            <a:pPr algn="l"/>
            <a:endParaRPr lang="fr-FR" sz="1100"/>
          </a:p>
        </xdr:txBody>
      </xdr:sp>
      <xdr:cxnSp macro="">
        <xdr:nvCxnSpPr>
          <xdr:cNvPr id="328" name="Connecteur droit 327">
            <a:extLst>
              <a:ext uri="{FF2B5EF4-FFF2-40B4-BE49-F238E27FC236}">
                <a16:creationId xmlns:a16="http://schemas.microsoft.com/office/drawing/2014/main" id="{00000000-0008-0000-0100-000048010000}"/>
              </a:ext>
            </a:extLst>
          </xdr:cNvPr>
          <xdr:cNvCxnSpPr/>
        </xdr:nvCxnSpPr>
        <xdr:spPr>
          <a:xfrm>
            <a:off x="322550" y="1943100"/>
            <a:ext cx="3729377" cy="0"/>
          </a:xfrm>
          <a:prstGeom prst="line">
            <a:avLst/>
          </a:prstGeom>
          <a:ln w="9525">
            <a:solidFill>
              <a:srgbClr val="002469"/>
            </a:solidFill>
          </a:ln>
          <a:effectLst/>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0</xdr:col>
      <xdr:colOff>82550</xdr:colOff>
      <xdr:row>424</xdr:row>
      <xdr:rowOff>512220</xdr:rowOff>
    </xdr:from>
    <xdr:to>
      <xdr:col>6</xdr:col>
      <xdr:colOff>1085851</xdr:colOff>
      <xdr:row>425</xdr:row>
      <xdr:rowOff>31748</xdr:rowOff>
    </xdr:to>
    <xdr:grpSp>
      <xdr:nvGrpSpPr>
        <xdr:cNvPr id="330" name="Grouper 329">
          <a:extLst>
            <a:ext uri="{FF2B5EF4-FFF2-40B4-BE49-F238E27FC236}">
              <a16:creationId xmlns:a16="http://schemas.microsoft.com/office/drawing/2014/main" id="{00000000-0008-0000-0100-00004A010000}"/>
            </a:ext>
          </a:extLst>
        </xdr:cNvPr>
        <xdr:cNvGrpSpPr/>
      </xdr:nvGrpSpPr>
      <xdr:grpSpPr>
        <a:xfrm>
          <a:off x="82550" y="83324687"/>
          <a:ext cx="6103621" cy="213794"/>
          <a:chOff x="184149" y="1753818"/>
          <a:chExt cx="5687596" cy="213715"/>
        </a:xfrm>
      </xdr:grpSpPr>
      <xdr:sp macro="" textlink="">
        <xdr:nvSpPr>
          <xdr:cNvPr id="331" name="Text Box 895">
            <a:extLst>
              <a:ext uri="{FF2B5EF4-FFF2-40B4-BE49-F238E27FC236}">
                <a16:creationId xmlns:a16="http://schemas.microsoft.com/office/drawing/2014/main" id="{00000000-0008-0000-0100-00004B010000}"/>
              </a:ext>
            </a:extLst>
          </xdr:cNvPr>
          <xdr:cNvSpPr txBox="1">
            <a:spLocks noChangeArrowheads="1"/>
          </xdr:cNvSpPr>
        </xdr:nvSpPr>
        <xdr:spPr bwMode="auto">
          <a:xfrm>
            <a:off x="298449" y="1753818"/>
            <a:ext cx="5567990" cy="21371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0" rIns="0" bIns="0" anchor="t" upright="1"/>
          <a:lstStyle/>
          <a:p>
            <a:pPr algn="l" rtl="0">
              <a:defRPr sz="1000"/>
            </a:pPr>
            <a:r>
              <a:rPr lang="en-CA" sz="1200" b="1" i="0" u="none" strike="noStrike" baseline="0">
                <a:solidFill>
                  <a:srgbClr val="002469"/>
                </a:solidFill>
                <a:latin typeface="Arial"/>
                <a:cs typeface="Arial"/>
              </a:rPr>
              <a:t>9- Indicateurs de rendement</a:t>
            </a:r>
          </a:p>
        </xdr:txBody>
      </xdr:sp>
      <xdr:sp macro="" textlink="">
        <xdr:nvSpPr>
          <xdr:cNvPr id="332" name="Triangle isocèle 331">
            <a:extLst>
              <a:ext uri="{FF2B5EF4-FFF2-40B4-BE49-F238E27FC236}">
                <a16:creationId xmlns:a16="http://schemas.microsoft.com/office/drawing/2014/main" id="{00000000-0008-0000-0100-00004C010000}"/>
              </a:ext>
            </a:extLst>
          </xdr:cNvPr>
          <xdr:cNvSpPr/>
        </xdr:nvSpPr>
        <xdr:spPr>
          <a:xfrm rot="5400000">
            <a:off x="173786" y="1826466"/>
            <a:ext cx="95250" cy="74523"/>
          </a:xfrm>
          <a:prstGeom prst="triangle">
            <a:avLst/>
          </a:prstGeom>
          <a:solidFill>
            <a:srgbClr val="002469"/>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lIns="0" tIns="0" rIns="0" bIns="0" rtlCol="0" anchor="t"/>
          <a:lstStyle/>
          <a:p>
            <a:pPr algn="l"/>
            <a:endParaRPr lang="fr-FR" sz="1100"/>
          </a:p>
        </xdr:txBody>
      </xdr:sp>
      <xdr:cxnSp macro="">
        <xdr:nvCxnSpPr>
          <xdr:cNvPr id="333" name="Connecteur droit 332">
            <a:extLst>
              <a:ext uri="{FF2B5EF4-FFF2-40B4-BE49-F238E27FC236}">
                <a16:creationId xmlns:a16="http://schemas.microsoft.com/office/drawing/2014/main" id="{00000000-0008-0000-0100-00004D010000}"/>
              </a:ext>
            </a:extLst>
          </xdr:cNvPr>
          <xdr:cNvCxnSpPr/>
        </xdr:nvCxnSpPr>
        <xdr:spPr>
          <a:xfrm>
            <a:off x="322550" y="1943100"/>
            <a:ext cx="5549195" cy="0"/>
          </a:xfrm>
          <a:prstGeom prst="line">
            <a:avLst/>
          </a:prstGeom>
          <a:ln w="9525">
            <a:solidFill>
              <a:srgbClr val="002469"/>
            </a:solidFill>
          </a:ln>
          <a:effectLst/>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0</xdr:col>
      <xdr:colOff>82550</xdr:colOff>
      <xdr:row>447</xdr:row>
      <xdr:rowOff>25383</xdr:rowOff>
    </xdr:from>
    <xdr:to>
      <xdr:col>5</xdr:col>
      <xdr:colOff>1073150</xdr:colOff>
      <xdr:row>448</xdr:row>
      <xdr:rowOff>95244</xdr:rowOff>
    </xdr:to>
    <xdr:grpSp>
      <xdr:nvGrpSpPr>
        <xdr:cNvPr id="335" name="Grouper 334">
          <a:extLst>
            <a:ext uri="{FF2B5EF4-FFF2-40B4-BE49-F238E27FC236}">
              <a16:creationId xmlns:a16="http://schemas.microsoft.com/office/drawing/2014/main" id="{00000000-0008-0000-0100-00004F010000}"/>
            </a:ext>
          </a:extLst>
        </xdr:cNvPr>
        <xdr:cNvGrpSpPr/>
      </xdr:nvGrpSpPr>
      <xdr:grpSpPr>
        <a:xfrm>
          <a:off x="82550" y="87934783"/>
          <a:ext cx="5124027" cy="239194"/>
          <a:chOff x="184149" y="1753818"/>
          <a:chExt cx="4764422" cy="213715"/>
        </a:xfrm>
      </xdr:grpSpPr>
      <xdr:sp macro="" textlink="">
        <xdr:nvSpPr>
          <xdr:cNvPr id="336" name="Text Box 895">
            <a:extLst>
              <a:ext uri="{FF2B5EF4-FFF2-40B4-BE49-F238E27FC236}">
                <a16:creationId xmlns:a16="http://schemas.microsoft.com/office/drawing/2014/main" id="{00000000-0008-0000-0100-000050010000}"/>
              </a:ext>
            </a:extLst>
          </xdr:cNvPr>
          <xdr:cNvSpPr txBox="1">
            <a:spLocks noChangeArrowheads="1"/>
          </xdr:cNvSpPr>
        </xdr:nvSpPr>
        <xdr:spPr bwMode="auto">
          <a:xfrm>
            <a:off x="298450" y="1753818"/>
            <a:ext cx="4644816" cy="21371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0" rIns="0" bIns="0" anchor="t" upright="1"/>
          <a:lstStyle/>
          <a:p>
            <a:pPr algn="l" rtl="0">
              <a:defRPr sz="1000"/>
            </a:pPr>
            <a:r>
              <a:rPr lang="en-CA" sz="1200" b="1" i="0" u="none" strike="noStrike" baseline="0">
                <a:solidFill>
                  <a:srgbClr val="002469"/>
                </a:solidFill>
                <a:latin typeface="Arial"/>
                <a:cs typeface="Arial"/>
              </a:rPr>
              <a:t>10- Situation personnelle</a:t>
            </a:r>
          </a:p>
        </xdr:txBody>
      </xdr:sp>
      <xdr:sp macro="" textlink="">
        <xdr:nvSpPr>
          <xdr:cNvPr id="337" name="Triangle isocèle 336">
            <a:extLst>
              <a:ext uri="{FF2B5EF4-FFF2-40B4-BE49-F238E27FC236}">
                <a16:creationId xmlns:a16="http://schemas.microsoft.com/office/drawing/2014/main" id="{00000000-0008-0000-0100-000051010000}"/>
              </a:ext>
            </a:extLst>
          </xdr:cNvPr>
          <xdr:cNvSpPr/>
        </xdr:nvSpPr>
        <xdr:spPr>
          <a:xfrm rot="5400000">
            <a:off x="173786" y="1826466"/>
            <a:ext cx="95250" cy="74523"/>
          </a:xfrm>
          <a:prstGeom prst="triangle">
            <a:avLst/>
          </a:prstGeom>
          <a:solidFill>
            <a:srgbClr val="002469"/>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lIns="0" tIns="0" rIns="0" bIns="0" rtlCol="0" anchor="t"/>
          <a:lstStyle/>
          <a:p>
            <a:pPr algn="l"/>
            <a:endParaRPr lang="fr-FR" sz="1100"/>
          </a:p>
        </xdr:txBody>
      </xdr:sp>
      <xdr:cxnSp macro="">
        <xdr:nvCxnSpPr>
          <xdr:cNvPr id="338" name="Connecteur droit 337">
            <a:extLst>
              <a:ext uri="{FF2B5EF4-FFF2-40B4-BE49-F238E27FC236}">
                <a16:creationId xmlns:a16="http://schemas.microsoft.com/office/drawing/2014/main" id="{00000000-0008-0000-0100-000052010000}"/>
              </a:ext>
            </a:extLst>
          </xdr:cNvPr>
          <xdr:cNvCxnSpPr/>
        </xdr:nvCxnSpPr>
        <xdr:spPr>
          <a:xfrm>
            <a:off x="322550" y="1943100"/>
            <a:ext cx="4626021" cy="0"/>
          </a:xfrm>
          <a:prstGeom prst="line">
            <a:avLst/>
          </a:prstGeom>
          <a:ln w="9525">
            <a:solidFill>
              <a:srgbClr val="002469"/>
            </a:solidFill>
          </a:ln>
          <a:effectLst/>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0</xdr:col>
      <xdr:colOff>57150</xdr:colOff>
      <xdr:row>1</xdr:row>
      <xdr:rowOff>0</xdr:rowOff>
    </xdr:from>
    <xdr:to>
      <xdr:col>9</xdr:col>
      <xdr:colOff>336550</xdr:colOff>
      <xdr:row>1</xdr:row>
      <xdr:rowOff>1115568</xdr:rowOff>
    </xdr:to>
    <xdr:grpSp>
      <xdr:nvGrpSpPr>
        <xdr:cNvPr id="4" name="Grouper 3">
          <a:extLst>
            <a:ext uri="{FF2B5EF4-FFF2-40B4-BE49-F238E27FC236}">
              <a16:creationId xmlns:a16="http://schemas.microsoft.com/office/drawing/2014/main" id="{00000000-0008-0000-0100-000004000000}"/>
            </a:ext>
          </a:extLst>
        </xdr:cNvPr>
        <xdr:cNvGrpSpPr/>
      </xdr:nvGrpSpPr>
      <xdr:grpSpPr>
        <a:xfrm>
          <a:off x="57150" y="169333"/>
          <a:ext cx="8644467" cy="1115568"/>
          <a:chOff x="57150" y="101600"/>
          <a:chExt cx="9616090" cy="1112065"/>
        </a:xfrm>
      </xdr:grpSpPr>
      <xdr:pic>
        <xdr:nvPicPr>
          <xdr:cNvPr id="2" name="Imag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0"/>
          <a:stretch>
            <a:fillRect/>
          </a:stretch>
        </xdr:blipFill>
        <xdr:spPr>
          <a:xfrm>
            <a:off x="57150" y="101600"/>
            <a:ext cx="9616090" cy="1112065"/>
          </a:xfrm>
          <a:prstGeom prst="rect">
            <a:avLst/>
          </a:prstGeom>
        </xdr:spPr>
      </xdr:pic>
      <xdr:sp macro="" textlink="">
        <xdr:nvSpPr>
          <xdr:cNvPr id="286" name="Rectangle 285">
            <a:hlinkClick xmlns:r="http://schemas.openxmlformats.org/officeDocument/2006/relationships" r:id="rId11"/>
            <a:extLst>
              <a:ext uri="{FF2B5EF4-FFF2-40B4-BE49-F238E27FC236}">
                <a16:creationId xmlns:a16="http://schemas.microsoft.com/office/drawing/2014/main" id="{00000000-0008-0000-0100-00001E010000}"/>
              </a:ext>
            </a:extLst>
          </xdr:cNvPr>
          <xdr:cNvSpPr/>
        </xdr:nvSpPr>
        <xdr:spPr>
          <a:xfrm>
            <a:off x="57150" y="815647"/>
            <a:ext cx="1458091" cy="165100"/>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287" name="Rectangle 286">
            <a:hlinkClick xmlns:r="http://schemas.openxmlformats.org/officeDocument/2006/relationships" r:id="rId12"/>
            <a:extLst>
              <a:ext uri="{FF2B5EF4-FFF2-40B4-BE49-F238E27FC236}">
                <a16:creationId xmlns:a16="http://schemas.microsoft.com/office/drawing/2014/main" id="{00000000-0008-0000-0100-00001F010000}"/>
              </a:ext>
            </a:extLst>
          </xdr:cNvPr>
          <xdr:cNvSpPr/>
        </xdr:nvSpPr>
        <xdr:spPr>
          <a:xfrm>
            <a:off x="1540641" y="821997"/>
            <a:ext cx="918561" cy="165100"/>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297" name="Rectangle 296">
            <a:hlinkClick xmlns:r="http://schemas.openxmlformats.org/officeDocument/2006/relationships" r:id="rId13"/>
            <a:extLst>
              <a:ext uri="{FF2B5EF4-FFF2-40B4-BE49-F238E27FC236}">
                <a16:creationId xmlns:a16="http://schemas.microsoft.com/office/drawing/2014/main" id="{00000000-0008-0000-0100-000029010000}"/>
              </a:ext>
            </a:extLst>
          </xdr:cNvPr>
          <xdr:cNvSpPr/>
        </xdr:nvSpPr>
        <xdr:spPr>
          <a:xfrm>
            <a:off x="2490952" y="815647"/>
            <a:ext cx="1624067" cy="165100"/>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298" name="Rectangle 297">
            <a:hlinkClick xmlns:r="http://schemas.openxmlformats.org/officeDocument/2006/relationships" r:id="rId14"/>
            <a:extLst>
              <a:ext uri="{FF2B5EF4-FFF2-40B4-BE49-F238E27FC236}">
                <a16:creationId xmlns:a16="http://schemas.microsoft.com/office/drawing/2014/main" id="{00000000-0008-0000-0100-00002A010000}"/>
              </a:ext>
            </a:extLst>
          </xdr:cNvPr>
          <xdr:cNvSpPr/>
        </xdr:nvSpPr>
        <xdr:spPr>
          <a:xfrm>
            <a:off x="4165819" y="815647"/>
            <a:ext cx="1139278" cy="165100"/>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299" name="Rectangle 298">
            <a:hlinkClick xmlns:r="http://schemas.openxmlformats.org/officeDocument/2006/relationships" r:id="rId15"/>
            <a:extLst>
              <a:ext uri="{FF2B5EF4-FFF2-40B4-BE49-F238E27FC236}">
                <a16:creationId xmlns:a16="http://schemas.microsoft.com/office/drawing/2014/main" id="{00000000-0008-0000-0100-00002B010000}"/>
              </a:ext>
            </a:extLst>
          </xdr:cNvPr>
          <xdr:cNvSpPr/>
        </xdr:nvSpPr>
        <xdr:spPr>
          <a:xfrm>
            <a:off x="5343197" y="815647"/>
            <a:ext cx="1688005" cy="165100"/>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300" name="Rectangle 299">
            <a:hlinkClick xmlns:r="http://schemas.openxmlformats.org/officeDocument/2006/relationships" r:id="rId16"/>
            <a:extLst>
              <a:ext uri="{FF2B5EF4-FFF2-40B4-BE49-F238E27FC236}">
                <a16:creationId xmlns:a16="http://schemas.microsoft.com/office/drawing/2014/main" id="{00000000-0008-0000-0100-00002C010000}"/>
              </a:ext>
            </a:extLst>
          </xdr:cNvPr>
          <xdr:cNvSpPr/>
        </xdr:nvSpPr>
        <xdr:spPr>
          <a:xfrm>
            <a:off x="7082002" y="815647"/>
            <a:ext cx="2534088" cy="165100"/>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305" name="Rectangle 304">
            <a:hlinkClick xmlns:r="http://schemas.openxmlformats.org/officeDocument/2006/relationships" r:id="rId17"/>
            <a:extLst>
              <a:ext uri="{FF2B5EF4-FFF2-40B4-BE49-F238E27FC236}">
                <a16:creationId xmlns:a16="http://schemas.microsoft.com/office/drawing/2014/main" id="{00000000-0008-0000-0100-000031010000}"/>
              </a:ext>
            </a:extLst>
          </xdr:cNvPr>
          <xdr:cNvSpPr/>
        </xdr:nvSpPr>
        <xdr:spPr>
          <a:xfrm>
            <a:off x="69850" y="1012497"/>
            <a:ext cx="1610491" cy="165100"/>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306" name="Rectangle 305">
            <a:hlinkClick xmlns:r="http://schemas.openxmlformats.org/officeDocument/2006/relationships" r:id="rId18"/>
            <a:extLst>
              <a:ext uri="{FF2B5EF4-FFF2-40B4-BE49-F238E27FC236}">
                <a16:creationId xmlns:a16="http://schemas.microsoft.com/office/drawing/2014/main" id="{00000000-0008-0000-0100-000032010000}"/>
              </a:ext>
            </a:extLst>
          </xdr:cNvPr>
          <xdr:cNvSpPr/>
        </xdr:nvSpPr>
        <xdr:spPr>
          <a:xfrm>
            <a:off x="1715265" y="1018853"/>
            <a:ext cx="1704975" cy="165100"/>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319" name="Rectangle 318">
            <a:hlinkClick xmlns:r="http://schemas.openxmlformats.org/officeDocument/2006/relationships" r:id="rId19"/>
            <a:extLst>
              <a:ext uri="{FF2B5EF4-FFF2-40B4-BE49-F238E27FC236}">
                <a16:creationId xmlns:a16="http://schemas.microsoft.com/office/drawing/2014/main" id="{00000000-0008-0000-0100-00003F010000}"/>
              </a:ext>
            </a:extLst>
          </xdr:cNvPr>
          <xdr:cNvSpPr/>
        </xdr:nvSpPr>
        <xdr:spPr>
          <a:xfrm>
            <a:off x="3445641" y="1018847"/>
            <a:ext cx="2126156" cy="165100"/>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324" name="Rectangle 323">
            <a:hlinkClick xmlns:r="http://schemas.openxmlformats.org/officeDocument/2006/relationships" r:id="rId20"/>
            <a:extLst>
              <a:ext uri="{FF2B5EF4-FFF2-40B4-BE49-F238E27FC236}">
                <a16:creationId xmlns:a16="http://schemas.microsoft.com/office/drawing/2014/main" id="{00000000-0008-0000-0100-000044010000}"/>
              </a:ext>
            </a:extLst>
          </xdr:cNvPr>
          <xdr:cNvSpPr/>
        </xdr:nvSpPr>
        <xdr:spPr>
          <a:xfrm>
            <a:off x="5609897" y="1018847"/>
            <a:ext cx="1903905" cy="165100"/>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329" name="Rectangle 328">
            <a:hlinkClick xmlns:r="http://schemas.openxmlformats.org/officeDocument/2006/relationships" r:id="rId21"/>
            <a:extLst>
              <a:ext uri="{FF2B5EF4-FFF2-40B4-BE49-F238E27FC236}">
                <a16:creationId xmlns:a16="http://schemas.microsoft.com/office/drawing/2014/main" id="{00000000-0008-0000-0100-000049010000}"/>
              </a:ext>
            </a:extLst>
          </xdr:cNvPr>
          <xdr:cNvSpPr/>
        </xdr:nvSpPr>
        <xdr:spPr>
          <a:xfrm>
            <a:off x="8875329" y="114300"/>
            <a:ext cx="747111" cy="180647"/>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334" name="Rectangle 333">
            <a:hlinkClick xmlns:r="http://schemas.openxmlformats.org/officeDocument/2006/relationships" r:id="rId22"/>
            <a:extLst>
              <a:ext uri="{FF2B5EF4-FFF2-40B4-BE49-F238E27FC236}">
                <a16:creationId xmlns:a16="http://schemas.microsoft.com/office/drawing/2014/main" id="{00000000-0008-0000-0100-00004E010000}"/>
              </a:ext>
            </a:extLst>
          </xdr:cNvPr>
          <xdr:cNvSpPr/>
        </xdr:nvSpPr>
        <xdr:spPr>
          <a:xfrm>
            <a:off x="8875329" y="345747"/>
            <a:ext cx="747111" cy="184150"/>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31750</xdr:colOff>
      <xdr:row>2</xdr:row>
      <xdr:rowOff>50800</xdr:rowOff>
    </xdr:from>
    <xdr:to>
      <xdr:col>0</xdr:col>
      <xdr:colOff>451040</xdr:colOff>
      <xdr:row>3</xdr:row>
      <xdr:rowOff>148874</xdr:rowOff>
    </xdr:to>
    <xdr:sp macro="" textlink="">
      <xdr:nvSpPr>
        <xdr:cNvPr id="76" name="ZoneTexte 75">
          <a:extLst>
            <a:ext uri="{FF2B5EF4-FFF2-40B4-BE49-F238E27FC236}">
              <a16:creationId xmlns:a16="http://schemas.microsoft.com/office/drawing/2014/main" id="{00000000-0008-0000-0200-00004C000000}"/>
            </a:ext>
          </a:extLst>
        </xdr:cNvPr>
        <xdr:cNvSpPr txBox="1"/>
      </xdr:nvSpPr>
      <xdr:spPr>
        <a:xfrm>
          <a:off x="31750" y="1308100"/>
          <a:ext cx="419290" cy="415574"/>
        </a:xfrm>
        <a:prstGeom prst="rect">
          <a:avLst/>
        </a:prstGeom>
        <a:solidFill>
          <a:srgbClr val="00246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fr-FR" sz="1600" b="0" spc="100">
              <a:solidFill>
                <a:schemeClr val="bg1"/>
              </a:solidFill>
              <a:latin typeface="Arial"/>
              <a:cs typeface="Arial"/>
            </a:rPr>
            <a:t>A</a:t>
          </a:r>
        </a:p>
      </xdr:txBody>
    </xdr:sp>
    <xdr:clientData/>
  </xdr:twoCellAnchor>
  <xdr:twoCellAnchor>
    <xdr:from>
      <xdr:col>0</xdr:col>
      <xdr:colOff>31750</xdr:colOff>
      <xdr:row>18</xdr:row>
      <xdr:rowOff>359410</xdr:rowOff>
    </xdr:from>
    <xdr:to>
      <xdr:col>0</xdr:col>
      <xdr:colOff>451040</xdr:colOff>
      <xdr:row>19</xdr:row>
      <xdr:rowOff>114584</xdr:rowOff>
    </xdr:to>
    <xdr:sp macro="" textlink="">
      <xdr:nvSpPr>
        <xdr:cNvPr id="77" name="ZoneTexte 76">
          <a:extLst>
            <a:ext uri="{FF2B5EF4-FFF2-40B4-BE49-F238E27FC236}">
              <a16:creationId xmlns:a16="http://schemas.microsoft.com/office/drawing/2014/main" id="{00000000-0008-0000-0200-00004D000000}"/>
            </a:ext>
          </a:extLst>
        </xdr:cNvPr>
        <xdr:cNvSpPr txBox="1"/>
      </xdr:nvSpPr>
      <xdr:spPr>
        <a:xfrm>
          <a:off x="31750" y="5883910"/>
          <a:ext cx="419290" cy="415574"/>
        </a:xfrm>
        <a:prstGeom prst="rect">
          <a:avLst/>
        </a:prstGeom>
        <a:solidFill>
          <a:srgbClr val="00246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fr-FR" sz="1600" b="0" spc="100">
              <a:solidFill>
                <a:schemeClr val="bg1"/>
              </a:solidFill>
              <a:latin typeface="Arial"/>
              <a:cs typeface="Arial"/>
            </a:rPr>
            <a:t>B</a:t>
          </a:r>
        </a:p>
      </xdr:txBody>
    </xdr:sp>
    <xdr:clientData/>
  </xdr:twoCellAnchor>
  <xdr:twoCellAnchor>
    <xdr:from>
      <xdr:col>0</xdr:col>
      <xdr:colOff>31750</xdr:colOff>
      <xdr:row>37</xdr:row>
      <xdr:rowOff>372110</xdr:rowOff>
    </xdr:from>
    <xdr:to>
      <xdr:col>0</xdr:col>
      <xdr:colOff>451040</xdr:colOff>
      <xdr:row>38</xdr:row>
      <xdr:rowOff>127284</xdr:rowOff>
    </xdr:to>
    <xdr:sp macro="" textlink="">
      <xdr:nvSpPr>
        <xdr:cNvPr id="78" name="ZoneTexte 77">
          <a:extLst>
            <a:ext uri="{FF2B5EF4-FFF2-40B4-BE49-F238E27FC236}">
              <a16:creationId xmlns:a16="http://schemas.microsoft.com/office/drawing/2014/main" id="{00000000-0008-0000-0200-00004E000000}"/>
            </a:ext>
          </a:extLst>
        </xdr:cNvPr>
        <xdr:cNvSpPr txBox="1"/>
      </xdr:nvSpPr>
      <xdr:spPr>
        <a:xfrm>
          <a:off x="31750" y="10938510"/>
          <a:ext cx="419290" cy="415574"/>
        </a:xfrm>
        <a:prstGeom prst="rect">
          <a:avLst/>
        </a:prstGeom>
        <a:solidFill>
          <a:srgbClr val="00246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fr-FR" sz="1600" b="0" spc="100">
              <a:solidFill>
                <a:schemeClr val="bg1"/>
              </a:solidFill>
              <a:latin typeface="Arial"/>
              <a:cs typeface="Arial"/>
            </a:rPr>
            <a:t>C</a:t>
          </a:r>
        </a:p>
      </xdr:txBody>
    </xdr:sp>
    <xdr:clientData/>
  </xdr:twoCellAnchor>
  <xdr:twoCellAnchor>
    <xdr:from>
      <xdr:col>0</xdr:col>
      <xdr:colOff>31750</xdr:colOff>
      <xdr:row>66</xdr:row>
      <xdr:rowOff>214630</xdr:rowOff>
    </xdr:from>
    <xdr:to>
      <xdr:col>0</xdr:col>
      <xdr:colOff>451040</xdr:colOff>
      <xdr:row>67</xdr:row>
      <xdr:rowOff>96804</xdr:rowOff>
    </xdr:to>
    <xdr:sp macro="" textlink="">
      <xdr:nvSpPr>
        <xdr:cNvPr id="79" name="ZoneTexte 78">
          <a:extLst>
            <a:ext uri="{FF2B5EF4-FFF2-40B4-BE49-F238E27FC236}">
              <a16:creationId xmlns:a16="http://schemas.microsoft.com/office/drawing/2014/main" id="{00000000-0008-0000-0200-00004F000000}"/>
            </a:ext>
          </a:extLst>
        </xdr:cNvPr>
        <xdr:cNvSpPr txBox="1"/>
      </xdr:nvSpPr>
      <xdr:spPr>
        <a:xfrm>
          <a:off x="31750" y="18032730"/>
          <a:ext cx="419290" cy="415574"/>
        </a:xfrm>
        <a:prstGeom prst="rect">
          <a:avLst/>
        </a:prstGeom>
        <a:solidFill>
          <a:srgbClr val="00246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fr-FR" sz="1600" b="0" spc="100">
              <a:solidFill>
                <a:schemeClr val="bg1"/>
              </a:solidFill>
              <a:latin typeface="Arial"/>
              <a:cs typeface="Arial"/>
            </a:rPr>
            <a:t>D</a:t>
          </a:r>
        </a:p>
      </xdr:txBody>
    </xdr:sp>
    <xdr:clientData/>
  </xdr:twoCellAnchor>
  <xdr:twoCellAnchor>
    <xdr:from>
      <xdr:col>0</xdr:col>
      <xdr:colOff>31750</xdr:colOff>
      <xdr:row>73</xdr:row>
      <xdr:rowOff>299720</xdr:rowOff>
    </xdr:from>
    <xdr:to>
      <xdr:col>0</xdr:col>
      <xdr:colOff>451040</xdr:colOff>
      <xdr:row>74</xdr:row>
      <xdr:rowOff>80294</xdr:rowOff>
    </xdr:to>
    <xdr:sp macro="" textlink="">
      <xdr:nvSpPr>
        <xdr:cNvPr id="80" name="ZoneTexte 79">
          <a:extLst>
            <a:ext uri="{FF2B5EF4-FFF2-40B4-BE49-F238E27FC236}">
              <a16:creationId xmlns:a16="http://schemas.microsoft.com/office/drawing/2014/main" id="{00000000-0008-0000-0200-000050000000}"/>
            </a:ext>
          </a:extLst>
        </xdr:cNvPr>
        <xdr:cNvSpPr txBox="1"/>
      </xdr:nvSpPr>
      <xdr:spPr>
        <a:xfrm>
          <a:off x="31750" y="19565620"/>
          <a:ext cx="419290" cy="415574"/>
        </a:xfrm>
        <a:prstGeom prst="rect">
          <a:avLst/>
        </a:prstGeom>
        <a:solidFill>
          <a:srgbClr val="00246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fr-FR" sz="1600" b="0" spc="100">
              <a:solidFill>
                <a:schemeClr val="bg1"/>
              </a:solidFill>
              <a:latin typeface="Arial"/>
              <a:cs typeface="Arial"/>
            </a:rPr>
            <a:t>E</a:t>
          </a:r>
        </a:p>
      </xdr:txBody>
    </xdr:sp>
    <xdr:clientData/>
  </xdr:twoCellAnchor>
  <xdr:twoCellAnchor>
    <xdr:from>
      <xdr:col>0</xdr:col>
      <xdr:colOff>31750</xdr:colOff>
      <xdr:row>86</xdr:row>
      <xdr:rowOff>314960</xdr:rowOff>
    </xdr:from>
    <xdr:to>
      <xdr:col>0</xdr:col>
      <xdr:colOff>451040</xdr:colOff>
      <xdr:row>87</xdr:row>
      <xdr:rowOff>95534</xdr:rowOff>
    </xdr:to>
    <xdr:sp macro="" textlink="">
      <xdr:nvSpPr>
        <xdr:cNvPr id="81" name="ZoneTexte 80">
          <a:extLst>
            <a:ext uri="{FF2B5EF4-FFF2-40B4-BE49-F238E27FC236}">
              <a16:creationId xmlns:a16="http://schemas.microsoft.com/office/drawing/2014/main" id="{00000000-0008-0000-0200-000051000000}"/>
            </a:ext>
          </a:extLst>
        </xdr:cNvPr>
        <xdr:cNvSpPr txBox="1"/>
      </xdr:nvSpPr>
      <xdr:spPr>
        <a:xfrm>
          <a:off x="31750" y="22870160"/>
          <a:ext cx="419290" cy="415574"/>
        </a:xfrm>
        <a:prstGeom prst="rect">
          <a:avLst/>
        </a:prstGeom>
        <a:solidFill>
          <a:srgbClr val="00246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fr-FR" sz="1600" b="0" spc="100">
              <a:solidFill>
                <a:schemeClr val="bg1"/>
              </a:solidFill>
              <a:latin typeface="Arial"/>
              <a:cs typeface="Arial"/>
            </a:rPr>
            <a:t>F</a:t>
          </a:r>
        </a:p>
      </xdr:txBody>
    </xdr:sp>
    <xdr:clientData/>
  </xdr:twoCellAnchor>
  <xdr:twoCellAnchor>
    <xdr:from>
      <xdr:col>0</xdr:col>
      <xdr:colOff>31750</xdr:colOff>
      <xdr:row>113</xdr:row>
      <xdr:rowOff>328930</xdr:rowOff>
    </xdr:from>
    <xdr:to>
      <xdr:col>0</xdr:col>
      <xdr:colOff>451040</xdr:colOff>
      <xdr:row>114</xdr:row>
      <xdr:rowOff>109504</xdr:rowOff>
    </xdr:to>
    <xdr:sp macro="" textlink="">
      <xdr:nvSpPr>
        <xdr:cNvPr id="85" name="ZoneTexte 84">
          <a:extLst>
            <a:ext uri="{FF2B5EF4-FFF2-40B4-BE49-F238E27FC236}">
              <a16:creationId xmlns:a16="http://schemas.microsoft.com/office/drawing/2014/main" id="{00000000-0008-0000-0200-000055000000}"/>
            </a:ext>
          </a:extLst>
        </xdr:cNvPr>
        <xdr:cNvSpPr txBox="1"/>
      </xdr:nvSpPr>
      <xdr:spPr>
        <a:xfrm>
          <a:off x="31750" y="31913830"/>
          <a:ext cx="419290" cy="415574"/>
        </a:xfrm>
        <a:prstGeom prst="rect">
          <a:avLst/>
        </a:prstGeom>
        <a:solidFill>
          <a:srgbClr val="00246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fr-FR" sz="1600" b="0" spc="100">
              <a:solidFill>
                <a:schemeClr val="bg1"/>
              </a:solidFill>
              <a:latin typeface="Arial"/>
              <a:cs typeface="Arial"/>
            </a:rPr>
            <a:t>M</a:t>
          </a:r>
        </a:p>
      </xdr:txBody>
    </xdr:sp>
    <xdr:clientData/>
  </xdr:twoCellAnchor>
  <xdr:twoCellAnchor>
    <xdr:from>
      <xdr:col>0</xdr:col>
      <xdr:colOff>31750</xdr:colOff>
      <xdr:row>125</xdr:row>
      <xdr:rowOff>300990</xdr:rowOff>
    </xdr:from>
    <xdr:to>
      <xdr:col>0</xdr:col>
      <xdr:colOff>451040</xdr:colOff>
      <xdr:row>126</xdr:row>
      <xdr:rowOff>81564</xdr:rowOff>
    </xdr:to>
    <xdr:sp macro="" textlink="">
      <xdr:nvSpPr>
        <xdr:cNvPr id="88" name="ZoneTexte 87">
          <a:extLst>
            <a:ext uri="{FF2B5EF4-FFF2-40B4-BE49-F238E27FC236}">
              <a16:creationId xmlns:a16="http://schemas.microsoft.com/office/drawing/2014/main" id="{00000000-0008-0000-0200-000058000000}"/>
            </a:ext>
          </a:extLst>
        </xdr:cNvPr>
        <xdr:cNvSpPr txBox="1"/>
      </xdr:nvSpPr>
      <xdr:spPr>
        <a:xfrm>
          <a:off x="31750" y="34705290"/>
          <a:ext cx="419290" cy="415574"/>
        </a:xfrm>
        <a:prstGeom prst="rect">
          <a:avLst/>
        </a:prstGeom>
        <a:solidFill>
          <a:srgbClr val="00246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fr-FR" sz="1600" b="0" spc="100">
              <a:solidFill>
                <a:schemeClr val="bg1"/>
              </a:solidFill>
              <a:latin typeface="Arial"/>
              <a:cs typeface="Arial"/>
            </a:rPr>
            <a:t>P</a:t>
          </a:r>
        </a:p>
      </xdr:txBody>
    </xdr:sp>
    <xdr:clientData/>
  </xdr:twoCellAnchor>
  <xdr:twoCellAnchor>
    <xdr:from>
      <xdr:col>0</xdr:col>
      <xdr:colOff>31750</xdr:colOff>
      <xdr:row>144</xdr:row>
      <xdr:rowOff>356870</xdr:rowOff>
    </xdr:from>
    <xdr:to>
      <xdr:col>0</xdr:col>
      <xdr:colOff>451040</xdr:colOff>
      <xdr:row>145</xdr:row>
      <xdr:rowOff>137444</xdr:rowOff>
    </xdr:to>
    <xdr:sp macro="" textlink="">
      <xdr:nvSpPr>
        <xdr:cNvPr id="89" name="ZoneTexte 88">
          <a:extLst>
            <a:ext uri="{FF2B5EF4-FFF2-40B4-BE49-F238E27FC236}">
              <a16:creationId xmlns:a16="http://schemas.microsoft.com/office/drawing/2014/main" id="{00000000-0008-0000-0200-000059000000}"/>
            </a:ext>
          </a:extLst>
        </xdr:cNvPr>
        <xdr:cNvSpPr txBox="1"/>
      </xdr:nvSpPr>
      <xdr:spPr>
        <a:xfrm>
          <a:off x="31750" y="39853870"/>
          <a:ext cx="419290" cy="415574"/>
        </a:xfrm>
        <a:prstGeom prst="rect">
          <a:avLst/>
        </a:prstGeom>
        <a:solidFill>
          <a:srgbClr val="00246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fr-FR" sz="1600" b="0" spc="100">
              <a:solidFill>
                <a:schemeClr val="bg1"/>
              </a:solidFill>
              <a:latin typeface="Arial"/>
              <a:cs typeface="Arial"/>
            </a:rPr>
            <a:t>R</a:t>
          </a:r>
        </a:p>
      </xdr:txBody>
    </xdr:sp>
    <xdr:clientData/>
  </xdr:twoCellAnchor>
  <xdr:twoCellAnchor>
    <xdr:from>
      <xdr:col>0</xdr:col>
      <xdr:colOff>31750</xdr:colOff>
      <xdr:row>164</xdr:row>
      <xdr:rowOff>582930</xdr:rowOff>
    </xdr:from>
    <xdr:to>
      <xdr:col>0</xdr:col>
      <xdr:colOff>451040</xdr:colOff>
      <xdr:row>165</xdr:row>
      <xdr:rowOff>134904</xdr:rowOff>
    </xdr:to>
    <xdr:sp macro="" textlink="">
      <xdr:nvSpPr>
        <xdr:cNvPr id="90" name="ZoneTexte 89">
          <a:extLst>
            <a:ext uri="{FF2B5EF4-FFF2-40B4-BE49-F238E27FC236}">
              <a16:creationId xmlns:a16="http://schemas.microsoft.com/office/drawing/2014/main" id="{00000000-0008-0000-0200-00005A000000}"/>
            </a:ext>
          </a:extLst>
        </xdr:cNvPr>
        <xdr:cNvSpPr txBox="1"/>
      </xdr:nvSpPr>
      <xdr:spPr>
        <a:xfrm>
          <a:off x="31750" y="45744130"/>
          <a:ext cx="419290" cy="415574"/>
        </a:xfrm>
        <a:prstGeom prst="rect">
          <a:avLst/>
        </a:prstGeom>
        <a:solidFill>
          <a:srgbClr val="00246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fr-FR" sz="1600" b="0" spc="100">
              <a:solidFill>
                <a:schemeClr val="bg1"/>
              </a:solidFill>
              <a:latin typeface="Arial"/>
              <a:cs typeface="Arial"/>
            </a:rPr>
            <a:t>S</a:t>
          </a:r>
        </a:p>
      </xdr:txBody>
    </xdr:sp>
    <xdr:clientData/>
  </xdr:twoCellAnchor>
  <xdr:twoCellAnchor>
    <xdr:from>
      <xdr:col>0</xdr:col>
      <xdr:colOff>31750</xdr:colOff>
      <xdr:row>186</xdr:row>
      <xdr:rowOff>297180</xdr:rowOff>
    </xdr:from>
    <xdr:to>
      <xdr:col>0</xdr:col>
      <xdr:colOff>451040</xdr:colOff>
      <xdr:row>187</xdr:row>
      <xdr:rowOff>77754</xdr:rowOff>
    </xdr:to>
    <xdr:sp macro="" textlink="">
      <xdr:nvSpPr>
        <xdr:cNvPr id="91" name="ZoneTexte 90">
          <a:extLst>
            <a:ext uri="{FF2B5EF4-FFF2-40B4-BE49-F238E27FC236}">
              <a16:creationId xmlns:a16="http://schemas.microsoft.com/office/drawing/2014/main" id="{00000000-0008-0000-0200-00005B000000}"/>
            </a:ext>
          </a:extLst>
        </xdr:cNvPr>
        <xdr:cNvSpPr txBox="1"/>
      </xdr:nvSpPr>
      <xdr:spPr>
        <a:xfrm>
          <a:off x="31750" y="51909980"/>
          <a:ext cx="419290" cy="415574"/>
        </a:xfrm>
        <a:prstGeom prst="rect">
          <a:avLst/>
        </a:prstGeom>
        <a:solidFill>
          <a:srgbClr val="00246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fr-FR" sz="1600" b="0" spc="100">
              <a:solidFill>
                <a:schemeClr val="bg1"/>
              </a:solidFill>
              <a:latin typeface="Arial"/>
              <a:cs typeface="Arial"/>
            </a:rPr>
            <a:t>T</a:t>
          </a:r>
        </a:p>
      </xdr:txBody>
    </xdr:sp>
    <xdr:clientData/>
  </xdr:twoCellAnchor>
  <xdr:twoCellAnchor>
    <xdr:from>
      <xdr:col>0</xdr:col>
      <xdr:colOff>31750</xdr:colOff>
      <xdr:row>193</xdr:row>
      <xdr:rowOff>165100</xdr:rowOff>
    </xdr:from>
    <xdr:to>
      <xdr:col>0</xdr:col>
      <xdr:colOff>451040</xdr:colOff>
      <xdr:row>194</xdr:row>
      <xdr:rowOff>98074</xdr:rowOff>
    </xdr:to>
    <xdr:sp macro="" textlink="">
      <xdr:nvSpPr>
        <xdr:cNvPr id="92" name="ZoneTexte 91">
          <a:extLst>
            <a:ext uri="{FF2B5EF4-FFF2-40B4-BE49-F238E27FC236}">
              <a16:creationId xmlns:a16="http://schemas.microsoft.com/office/drawing/2014/main" id="{00000000-0008-0000-0200-00005C000000}"/>
            </a:ext>
          </a:extLst>
        </xdr:cNvPr>
        <xdr:cNvSpPr txBox="1"/>
      </xdr:nvSpPr>
      <xdr:spPr>
        <a:xfrm>
          <a:off x="31750" y="53619400"/>
          <a:ext cx="419290" cy="415574"/>
        </a:xfrm>
        <a:prstGeom prst="rect">
          <a:avLst/>
        </a:prstGeom>
        <a:solidFill>
          <a:srgbClr val="00246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fr-FR" sz="1600" b="0" spc="100">
              <a:solidFill>
                <a:schemeClr val="bg1"/>
              </a:solidFill>
              <a:latin typeface="Arial"/>
              <a:cs typeface="Arial"/>
            </a:rPr>
            <a:t>V</a:t>
          </a:r>
        </a:p>
      </xdr:txBody>
    </xdr:sp>
    <xdr:clientData/>
  </xdr:twoCellAnchor>
  <xdr:twoCellAnchor>
    <xdr:from>
      <xdr:col>2</xdr:col>
      <xdr:colOff>448310</xdr:colOff>
      <xdr:row>3</xdr:row>
      <xdr:rowOff>595346</xdr:rowOff>
    </xdr:from>
    <xdr:to>
      <xdr:col>2</xdr:col>
      <xdr:colOff>792801</xdr:colOff>
      <xdr:row>3</xdr:row>
      <xdr:rowOff>936784</xdr:rowOff>
    </xdr:to>
    <xdr:sp macro="" textlink="">
      <xdr:nvSpPr>
        <xdr:cNvPr id="101" name="ZoneTexte 100">
          <a:hlinkClick xmlns:r="http://schemas.openxmlformats.org/officeDocument/2006/relationships" r:id="rId1"/>
          <a:extLst>
            <a:ext uri="{FF2B5EF4-FFF2-40B4-BE49-F238E27FC236}">
              <a16:creationId xmlns:a16="http://schemas.microsoft.com/office/drawing/2014/main" id="{00000000-0008-0000-0200-000065000000}"/>
            </a:ext>
          </a:extLst>
        </xdr:cNvPr>
        <xdr:cNvSpPr txBox="1"/>
      </xdr:nvSpPr>
      <xdr:spPr>
        <a:xfrm>
          <a:off x="1527810" y="747746"/>
          <a:ext cx="344491" cy="341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fr-FR" sz="1400" b="1" spc="100">
              <a:solidFill>
                <a:schemeClr val="bg1"/>
              </a:solidFill>
              <a:latin typeface="Arial"/>
              <a:cs typeface="Arial"/>
            </a:rPr>
            <a:t>»»¢</a:t>
          </a:r>
        </a:p>
      </xdr:txBody>
    </xdr:sp>
    <xdr:clientData/>
  </xdr:twoCellAnchor>
  <xdr:twoCellAnchor>
    <xdr:from>
      <xdr:col>0</xdr:col>
      <xdr:colOff>31750</xdr:colOff>
      <xdr:row>98</xdr:row>
      <xdr:rowOff>187960</xdr:rowOff>
    </xdr:from>
    <xdr:to>
      <xdr:col>0</xdr:col>
      <xdr:colOff>451040</xdr:colOff>
      <xdr:row>99</xdr:row>
      <xdr:rowOff>108234</xdr:rowOff>
    </xdr:to>
    <xdr:sp macro="" textlink="">
      <xdr:nvSpPr>
        <xdr:cNvPr id="120" name="ZoneTexte 119">
          <a:extLst>
            <a:ext uri="{FF2B5EF4-FFF2-40B4-BE49-F238E27FC236}">
              <a16:creationId xmlns:a16="http://schemas.microsoft.com/office/drawing/2014/main" id="{00000000-0008-0000-0200-000078000000}"/>
            </a:ext>
          </a:extLst>
        </xdr:cNvPr>
        <xdr:cNvSpPr txBox="1"/>
      </xdr:nvSpPr>
      <xdr:spPr>
        <a:xfrm>
          <a:off x="31750" y="26769060"/>
          <a:ext cx="419290" cy="415574"/>
        </a:xfrm>
        <a:prstGeom prst="rect">
          <a:avLst/>
        </a:prstGeom>
        <a:solidFill>
          <a:srgbClr val="00246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fr-FR" sz="1600" b="0" spc="100">
              <a:solidFill>
                <a:schemeClr val="bg1"/>
              </a:solidFill>
              <a:latin typeface="Arial"/>
              <a:cs typeface="Arial"/>
            </a:rPr>
            <a:t>G</a:t>
          </a:r>
        </a:p>
      </xdr:txBody>
    </xdr:sp>
    <xdr:clientData/>
  </xdr:twoCellAnchor>
  <xdr:twoCellAnchor>
    <xdr:from>
      <xdr:col>0</xdr:col>
      <xdr:colOff>31750</xdr:colOff>
      <xdr:row>100</xdr:row>
      <xdr:rowOff>200660</xdr:rowOff>
    </xdr:from>
    <xdr:to>
      <xdr:col>0</xdr:col>
      <xdr:colOff>451040</xdr:colOff>
      <xdr:row>101</xdr:row>
      <xdr:rowOff>120934</xdr:rowOff>
    </xdr:to>
    <xdr:sp macro="" textlink="">
      <xdr:nvSpPr>
        <xdr:cNvPr id="121" name="ZoneTexte 120">
          <a:extLst>
            <a:ext uri="{FF2B5EF4-FFF2-40B4-BE49-F238E27FC236}">
              <a16:creationId xmlns:a16="http://schemas.microsoft.com/office/drawing/2014/main" id="{00000000-0008-0000-0200-000079000000}"/>
            </a:ext>
          </a:extLst>
        </xdr:cNvPr>
        <xdr:cNvSpPr txBox="1"/>
      </xdr:nvSpPr>
      <xdr:spPr>
        <a:xfrm>
          <a:off x="31750" y="27594560"/>
          <a:ext cx="419290" cy="415574"/>
        </a:xfrm>
        <a:prstGeom prst="rect">
          <a:avLst/>
        </a:prstGeom>
        <a:solidFill>
          <a:srgbClr val="00246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fr-FR" sz="1600" b="0" spc="100">
              <a:solidFill>
                <a:schemeClr val="bg1"/>
              </a:solidFill>
              <a:latin typeface="Arial"/>
              <a:cs typeface="Arial"/>
            </a:rPr>
            <a:t>H</a:t>
          </a:r>
        </a:p>
      </xdr:txBody>
    </xdr:sp>
    <xdr:clientData/>
  </xdr:twoCellAnchor>
  <xdr:twoCellAnchor>
    <xdr:from>
      <xdr:col>0</xdr:col>
      <xdr:colOff>31750</xdr:colOff>
      <xdr:row>102</xdr:row>
      <xdr:rowOff>321310</xdr:rowOff>
    </xdr:from>
    <xdr:to>
      <xdr:col>0</xdr:col>
      <xdr:colOff>451040</xdr:colOff>
      <xdr:row>103</xdr:row>
      <xdr:rowOff>101884</xdr:rowOff>
    </xdr:to>
    <xdr:sp macro="" textlink="">
      <xdr:nvSpPr>
        <xdr:cNvPr id="122" name="ZoneTexte 121">
          <a:extLst>
            <a:ext uri="{FF2B5EF4-FFF2-40B4-BE49-F238E27FC236}">
              <a16:creationId xmlns:a16="http://schemas.microsoft.com/office/drawing/2014/main" id="{00000000-0008-0000-0200-00007A000000}"/>
            </a:ext>
          </a:extLst>
        </xdr:cNvPr>
        <xdr:cNvSpPr txBox="1"/>
      </xdr:nvSpPr>
      <xdr:spPr>
        <a:xfrm>
          <a:off x="31750" y="28515310"/>
          <a:ext cx="419290" cy="415574"/>
        </a:xfrm>
        <a:prstGeom prst="rect">
          <a:avLst/>
        </a:prstGeom>
        <a:solidFill>
          <a:srgbClr val="00246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fr-FR" sz="1600" b="0" spc="100">
              <a:solidFill>
                <a:schemeClr val="bg1"/>
              </a:solidFill>
              <a:latin typeface="Arial"/>
              <a:cs typeface="Arial"/>
            </a:rPr>
            <a:t>I</a:t>
          </a:r>
        </a:p>
      </xdr:txBody>
    </xdr:sp>
    <xdr:clientData/>
  </xdr:twoCellAnchor>
  <xdr:twoCellAnchor>
    <xdr:from>
      <xdr:col>0</xdr:col>
      <xdr:colOff>88900</xdr:colOff>
      <xdr:row>1</xdr:row>
      <xdr:rowOff>6350</xdr:rowOff>
    </xdr:from>
    <xdr:to>
      <xdr:col>2</xdr:col>
      <xdr:colOff>5918200</xdr:colOff>
      <xdr:row>1</xdr:row>
      <xdr:rowOff>1123950</xdr:rowOff>
    </xdr:to>
    <xdr:grpSp>
      <xdr:nvGrpSpPr>
        <xdr:cNvPr id="5" name="Grouper 4">
          <a:extLst>
            <a:ext uri="{FF2B5EF4-FFF2-40B4-BE49-F238E27FC236}">
              <a16:creationId xmlns:a16="http://schemas.microsoft.com/office/drawing/2014/main" id="{00000000-0008-0000-0200-000005000000}"/>
            </a:ext>
          </a:extLst>
        </xdr:cNvPr>
        <xdr:cNvGrpSpPr/>
      </xdr:nvGrpSpPr>
      <xdr:grpSpPr>
        <a:xfrm>
          <a:off x="88900" y="173990"/>
          <a:ext cx="6225540" cy="1117600"/>
          <a:chOff x="88900" y="158750"/>
          <a:chExt cx="6908800" cy="1117600"/>
        </a:xfrm>
      </xdr:grpSpPr>
      <xdr:pic>
        <xdr:nvPicPr>
          <xdr:cNvPr id="3" name="Imag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88900" y="158750"/>
            <a:ext cx="6906768" cy="1115568"/>
          </a:xfrm>
          <a:prstGeom prst="rect">
            <a:avLst/>
          </a:prstGeom>
        </xdr:spPr>
      </xdr:pic>
      <xdr:sp macro="" textlink="">
        <xdr:nvSpPr>
          <xdr:cNvPr id="4" name="Rectangle 3">
            <a:hlinkClick xmlns:r="http://schemas.openxmlformats.org/officeDocument/2006/relationships" r:id="rId3"/>
            <a:extLst>
              <a:ext uri="{FF2B5EF4-FFF2-40B4-BE49-F238E27FC236}">
                <a16:creationId xmlns:a16="http://schemas.microsoft.com/office/drawing/2014/main" id="{00000000-0008-0000-0200-000004000000}"/>
              </a:ext>
            </a:extLst>
          </xdr:cNvPr>
          <xdr:cNvSpPr/>
        </xdr:nvSpPr>
        <xdr:spPr>
          <a:xfrm>
            <a:off x="5918200" y="165100"/>
            <a:ext cx="1079500" cy="196850"/>
          </a:xfrm>
          <a:prstGeom prst="rect">
            <a:avLst/>
          </a:prstGeom>
          <a:no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41" name="Rectangle 40">
            <a:hlinkClick xmlns:r="http://schemas.openxmlformats.org/officeDocument/2006/relationships" r:id="rId4"/>
            <a:extLst>
              <a:ext uri="{FF2B5EF4-FFF2-40B4-BE49-F238E27FC236}">
                <a16:creationId xmlns:a16="http://schemas.microsoft.com/office/drawing/2014/main" id="{00000000-0008-0000-0200-000029000000}"/>
              </a:ext>
            </a:extLst>
          </xdr:cNvPr>
          <xdr:cNvSpPr/>
        </xdr:nvSpPr>
        <xdr:spPr>
          <a:xfrm>
            <a:off x="5918200" y="393700"/>
            <a:ext cx="1079500" cy="196850"/>
          </a:xfrm>
          <a:prstGeom prst="rect">
            <a:avLst/>
          </a:prstGeom>
          <a:no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42" name="Rectangle 41">
            <a:hlinkClick xmlns:r="http://schemas.openxmlformats.org/officeDocument/2006/relationships" r:id="rId5"/>
            <a:extLst>
              <a:ext uri="{FF2B5EF4-FFF2-40B4-BE49-F238E27FC236}">
                <a16:creationId xmlns:a16="http://schemas.microsoft.com/office/drawing/2014/main" id="{00000000-0008-0000-0200-00002A000000}"/>
              </a:ext>
            </a:extLst>
          </xdr:cNvPr>
          <xdr:cNvSpPr/>
        </xdr:nvSpPr>
        <xdr:spPr>
          <a:xfrm>
            <a:off x="95250" y="882650"/>
            <a:ext cx="425450" cy="393700"/>
          </a:xfrm>
          <a:prstGeom prst="rect">
            <a:avLst/>
          </a:prstGeom>
          <a:no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43" name="Rectangle 42">
            <a:hlinkClick xmlns:r="http://schemas.openxmlformats.org/officeDocument/2006/relationships" r:id="rId6"/>
            <a:extLst>
              <a:ext uri="{FF2B5EF4-FFF2-40B4-BE49-F238E27FC236}">
                <a16:creationId xmlns:a16="http://schemas.microsoft.com/office/drawing/2014/main" id="{00000000-0008-0000-0200-00002B000000}"/>
              </a:ext>
            </a:extLst>
          </xdr:cNvPr>
          <xdr:cNvSpPr/>
        </xdr:nvSpPr>
        <xdr:spPr>
          <a:xfrm>
            <a:off x="546100" y="882650"/>
            <a:ext cx="425450" cy="393700"/>
          </a:xfrm>
          <a:prstGeom prst="rect">
            <a:avLst/>
          </a:prstGeom>
          <a:no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44" name="Rectangle 43">
            <a:hlinkClick xmlns:r="http://schemas.openxmlformats.org/officeDocument/2006/relationships" r:id="rId7"/>
            <a:extLst>
              <a:ext uri="{FF2B5EF4-FFF2-40B4-BE49-F238E27FC236}">
                <a16:creationId xmlns:a16="http://schemas.microsoft.com/office/drawing/2014/main" id="{00000000-0008-0000-0200-00002C000000}"/>
              </a:ext>
            </a:extLst>
          </xdr:cNvPr>
          <xdr:cNvSpPr/>
        </xdr:nvSpPr>
        <xdr:spPr>
          <a:xfrm>
            <a:off x="1009650" y="882650"/>
            <a:ext cx="425450" cy="393700"/>
          </a:xfrm>
          <a:prstGeom prst="rect">
            <a:avLst/>
          </a:prstGeom>
          <a:no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45" name="Rectangle 44">
            <a:hlinkClick xmlns:r="http://schemas.openxmlformats.org/officeDocument/2006/relationships" r:id="rId8"/>
            <a:extLst>
              <a:ext uri="{FF2B5EF4-FFF2-40B4-BE49-F238E27FC236}">
                <a16:creationId xmlns:a16="http://schemas.microsoft.com/office/drawing/2014/main" id="{00000000-0008-0000-0200-00002D000000}"/>
              </a:ext>
            </a:extLst>
          </xdr:cNvPr>
          <xdr:cNvSpPr/>
        </xdr:nvSpPr>
        <xdr:spPr>
          <a:xfrm>
            <a:off x="1479550" y="882650"/>
            <a:ext cx="425450" cy="393700"/>
          </a:xfrm>
          <a:prstGeom prst="rect">
            <a:avLst/>
          </a:prstGeom>
          <a:no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46" name="Rectangle 45">
            <a:hlinkClick xmlns:r="http://schemas.openxmlformats.org/officeDocument/2006/relationships" r:id="rId1"/>
            <a:extLst>
              <a:ext uri="{FF2B5EF4-FFF2-40B4-BE49-F238E27FC236}">
                <a16:creationId xmlns:a16="http://schemas.microsoft.com/office/drawing/2014/main" id="{00000000-0008-0000-0200-00002E000000}"/>
              </a:ext>
            </a:extLst>
          </xdr:cNvPr>
          <xdr:cNvSpPr/>
        </xdr:nvSpPr>
        <xdr:spPr>
          <a:xfrm>
            <a:off x="1943100" y="882650"/>
            <a:ext cx="425450" cy="393700"/>
          </a:xfrm>
          <a:prstGeom prst="rect">
            <a:avLst/>
          </a:prstGeom>
          <a:no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47" name="Rectangle 46">
            <a:hlinkClick xmlns:r="http://schemas.openxmlformats.org/officeDocument/2006/relationships" r:id="rId9"/>
            <a:extLst>
              <a:ext uri="{FF2B5EF4-FFF2-40B4-BE49-F238E27FC236}">
                <a16:creationId xmlns:a16="http://schemas.microsoft.com/office/drawing/2014/main" id="{00000000-0008-0000-0200-00002F000000}"/>
              </a:ext>
            </a:extLst>
          </xdr:cNvPr>
          <xdr:cNvSpPr/>
        </xdr:nvSpPr>
        <xdr:spPr>
          <a:xfrm>
            <a:off x="2413000" y="882650"/>
            <a:ext cx="425450" cy="393700"/>
          </a:xfrm>
          <a:prstGeom prst="rect">
            <a:avLst/>
          </a:prstGeom>
          <a:no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48" name="Rectangle 47">
            <a:hlinkClick xmlns:r="http://schemas.openxmlformats.org/officeDocument/2006/relationships" r:id="rId10"/>
            <a:extLst>
              <a:ext uri="{FF2B5EF4-FFF2-40B4-BE49-F238E27FC236}">
                <a16:creationId xmlns:a16="http://schemas.microsoft.com/office/drawing/2014/main" id="{00000000-0008-0000-0200-000030000000}"/>
              </a:ext>
            </a:extLst>
          </xdr:cNvPr>
          <xdr:cNvSpPr/>
        </xdr:nvSpPr>
        <xdr:spPr>
          <a:xfrm>
            <a:off x="2870200" y="882650"/>
            <a:ext cx="425450" cy="393700"/>
          </a:xfrm>
          <a:prstGeom prst="rect">
            <a:avLst/>
          </a:prstGeom>
          <a:no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49" name="Rectangle 48">
            <a:hlinkClick xmlns:r="http://schemas.openxmlformats.org/officeDocument/2006/relationships" r:id="rId11"/>
            <a:extLst>
              <a:ext uri="{FF2B5EF4-FFF2-40B4-BE49-F238E27FC236}">
                <a16:creationId xmlns:a16="http://schemas.microsoft.com/office/drawing/2014/main" id="{00000000-0008-0000-0200-000031000000}"/>
              </a:ext>
            </a:extLst>
          </xdr:cNvPr>
          <xdr:cNvSpPr/>
        </xdr:nvSpPr>
        <xdr:spPr>
          <a:xfrm>
            <a:off x="3327400" y="882650"/>
            <a:ext cx="425450" cy="393700"/>
          </a:xfrm>
          <a:prstGeom prst="rect">
            <a:avLst/>
          </a:prstGeom>
          <a:no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50" name="Rectangle 49">
            <a:hlinkClick xmlns:r="http://schemas.openxmlformats.org/officeDocument/2006/relationships" r:id="rId12"/>
            <a:extLst>
              <a:ext uri="{FF2B5EF4-FFF2-40B4-BE49-F238E27FC236}">
                <a16:creationId xmlns:a16="http://schemas.microsoft.com/office/drawing/2014/main" id="{00000000-0008-0000-0200-000032000000}"/>
              </a:ext>
            </a:extLst>
          </xdr:cNvPr>
          <xdr:cNvSpPr/>
        </xdr:nvSpPr>
        <xdr:spPr>
          <a:xfrm>
            <a:off x="3784600" y="882650"/>
            <a:ext cx="425450" cy="393700"/>
          </a:xfrm>
          <a:prstGeom prst="rect">
            <a:avLst/>
          </a:prstGeom>
          <a:no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51" name="Rectangle 50">
            <a:hlinkClick xmlns:r="http://schemas.openxmlformats.org/officeDocument/2006/relationships" r:id="rId13"/>
            <a:extLst>
              <a:ext uri="{FF2B5EF4-FFF2-40B4-BE49-F238E27FC236}">
                <a16:creationId xmlns:a16="http://schemas.microsoft.com/office/drawing/2014/main" id="{00000000-0008-0000-0200-000033000000}"/>
              </a:ext>
            </a:extLst>
          </xdr:cNvPr>
          <xdr:cNvSpPr/>
        </xdr:nvSpPr>
        <xdr:spPr>
          <a:xfrm>
            <a:off x="4254500" y="882650"/>
            <a:ext cx="425450" cy="393700"/>
          </a:xfrm>
          <a:prstGeom prst="rect">
            <a:avLst/>
          </a:prstGeom>
          <a:no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52" name="Rectangle 51">
            <a:hlinkClick xmlns:r="http://schemas.openxmlformats.org/officeDocument/2006/relationships" r:id="rId14"/>
            <a:extLst>
              <a:ext uri="{FF2B5EF4-FFF2-40B4-BE49-F238E27FC236}">
                <a16:creationId xmlns:a16="http://schemas.microsoft.com/office/drawing/2014/main" id="{00000000-0008-0000-0200-000034000000}"/>
              </a:ext>
            </a:extLst>
          </xdr:cNvPr>
          <xdr:cNvSpPr/>
        </xdr:nvSpPr>
        <xdr:spPr>
          <a:xfrm>
            <a:off x="4718050" y="882650"/>
            <a:ext cx="425450" cy="393700"/>
          </a:xfrm>
          <a:prstGeom prst="rect">
            <a:avLst/>
          </a:prstGeom>
          <a:no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53" name="Rectangle 52">
            <a:hlinkClick xmlns:r="http://schemas.openxmlformats.org/officeDocument/2006/relationships" r:id="rId15"/>
            <a:extLst>
              <a:ext uri="{FF2B5EF4-FFF2-40B4-BE49-F238E27FC236}">
                <a16:creationId xmlns:a16="http://schemas.microsoft.com/office/drawing/2014/main" id="{00000000-0008-0000-0200-000035000000}"/>
              </a:ext>
            </a:extLst>
          </xdr:cNvPr>
          <xdr:cNvSpPr/>
        </xdr:nvSpPr>
        <xdr:spPr>
          <a:xfrm>
            <a:off x="5175250" y="882650"/>
            <a:ext cx="425450" cy="393700"/>
          </a:xfrm>
          <a:prstGeom prst="rect">
            <a:avLst/>
          </a:prstGeom>
          <a:no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54" name="Rectangle 53">
            <a:hlinkClick xmlns:r="http://schemas.openxmlformats.org/officeDocument/2006/relationships" r:id="rId16"/>
            <a:extLst>
              <a:ext uri="{FF2B5EF4-FFF2-40B4-BE49-F238E27FC236}">
                <a16:creationId xmlns:a16="http://schemas.microsoft.com/office/drawing/2014/main" id="{00000000-0008-0000-0200-000036000000}"/>
              </a:ext>
            </a:extLst>
          </xdr:cNvPr>
          <xdr:cNvSpPr/>
        </xdr:nvSpPr>
        <xdr:spPr>
          <a:xfrm>
            <a:off x="5638800" y="882650"/>
            <a:ext cx="425450" cy="393700"/>
          </a:xfrm>
          <a:prstGeom prst="rect">
            <a:avLst/>
          </a:prstGeom>
          <a:no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55" name="Rectangle 54">
            <a:hlinkClick xmlns:r="http://schemas.openxmlformats.org/officeDocument/2006/relationships" r:id="rId17"/>
            <a:extLst>
              <a:ext uri="{FF2B5EF4-FFF2-40B4-BE49-F238E27FC236}">
                <a16:creationId xmlns:a16="http://schemas.microsoft.com/office/drawing/2014/main" id="{00000000-0008-0000-0200-000037000000}"/>
              </a:ext>
            </a:extLst>
          </xdr:cNvPr>
          <xdr:cNvSpPr/>
        </xdr:nvSpPr>
        <xdr:spPr>
          <a:xfrm>
            <a:off x="6102350" y="882650"/>
            <a:ext cx="425450" cy="393700"/>
          </a:xfrm>
          <a:prstGeom prst="rect">
            <a:avLst/>
          </a:prstGeom>
          <a:no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56" name="Rectangle 55">
            <a:hlinkClick xmlns:r="http://schemas.openxmlformats.org/officeDocument/2006/relationships" r:id="rId18"/>
            <a:extLst>
              <a:ext uri="{FF2B5EF4-FFF2-40B4-BE49-F238E27FC236}">
                <a16:creationId xmlns:a16="http://schemas.microsoft.com/office/drawing/2014/main" id="{00000000-0008-0000-0200-000038000000}"/>
              </a:ext>
            </a:extLst>
          </xdr:cNvPr>
          <xdr:cNvSpPr/>
        </xdr:nvSpPr>
        <xdr:spPr>
          <a:xfrm>
            <a:off x="6565900" y="882650"/>
            <a:ext cx="425450" cy="393700"/>
          </a:xfrm>
          <a:prstGeom prst="rect">
            <a:avLst/>
          </a:prstGeom>
          <a:no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92075</xdr:colOff>
      <xdr:row>2</xdr:row>
      <xdr:rowOff>568312</xdr:rowOff>
    </xdr:from>
    <xdr:to>
      <xdr:col>11</xdr:col>
      <xdr:colOff>647535</xdr:colOff>
      <xdr:row>3</xdr:row>
      <xdr:rowOff>76204</xdr:rowOff>
    </xdr:to>
    <xdr:grpSp>
      <xdr:nvGrpSpPr>
        <xdr:cNvPr id="107" name="Grouper 106">
          <a:extLst>
            <a:ext uri="{FF2B5EF4-FFF2-40B4-BE49-F238E27FC236}">
              <a16:creationId xmlns:a16="http://schemas.microsoft.com/office/drawing/2014/main" id="{00000000-0008-0000-0300-00006B000000}"/>
            </a:ext>
          </a:extLst>
        </xdr:cNvPr>
        <xdr:cNvGrpSpPr/>
      </xdr:nvGrpSpPr>
      <xdr:grpSpPr>
        <a:xfrm>
          <a:off x="92075" y="2069452"/>
          <a:ext cx="6247600" cy="201312"/>
          <a:chOff x="184149" y="1745021"/>
          <a:chExt cx="5826759" cy="202675"/>
        </a:xfrm>
      </xdr:grpSpPr>
      <xdr:sp macro="" textlink="">
        <xdr:nvSpPr>
          <xdr:cNvPr id="108" name="Text Box 895">
            <a:extLst>
              <a:ext uri="{FF2B5EF4-FFF2-40B4-BE49-F238E27FC236}">
                <a16:creationId xmlns:a16="http://schemas.microsoft.com/office/drawing/2014/main" id="{00000000-0008-0000-0300-00006C000000}"/>
              </a:ext>
            </a:extLst>
          </xdr:cNvPr>
          <xdr:cNvSpPr txBox="1">
            <a:spLocks noChangeArrowheads="1"/>
          </xdr:cNvSpPr>
        </xdr:nvSpPr>
        <xdr:spPr bwMode="auto">
          <a:xfrm>
            <a:off x="432206" y="1745021"/>
            <a:ext cx="5578702" cy="2026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0" rIns="0" bIns="0" anchor="t" upright="1"/>
          <a:lstStyle/>
          <a:p>
            <a:pPr algn="l" rtl="0">
              <a:defRPr sz="1000"/>
            </a:pPr>
            <a:r>
              <a:rPr lang="en-CA" sz="1200" b="1" i="0" u="none" strike="noStrike" baseline="0">
                <a:solidFill>
                  <a:srgbClr val="002469"/>
                </a:solidFill>
                <a:latin typeface="Arial"/>
                <a:cs typeface="Arial"/>
              </a:rPr>
              <a:t>1- La compagnie</a:t>
            </a:r>
          </a:p>
        </xdr:txBody>
      </xdr:sp>
      <xdr:sp macro="" textlink="">
        <xdr:nvSpPr>
          <xdr:cNvPr id="109" name="Triangle isocèle 108">
            <a:extLst>
              <a:ext uri="{FF2B5EF4-FFF2-40B4-BE49-F238E27FC236}">
                <a16:creationId xmlns:a16="http://schemas.microsoft.com/office/drawing/2014/main" id="{00000000-0008-0000-0300-00006D000000}"/>
              </a:ext>
            </a:extLst>
          </xdr:cNvPr>
          <xdr:cNvSpPr/>
        </xdr:nvSpPr>
        <xdr:spPr>
          <a:xfrm rot="5400000">
            <a:off x="173786" y="1826466"/>
            <a:ext cx="95250" cy="74523"/>
          </a:xfrm>
          <a:prstGeom prst="triangle">
            <a:avLst/>
          </a:prstGeom>
          <a:solidFill>
            <a:srgbClr val="002469"/>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lIns="0" tIns="0" rIns="0" bIns="0" rtlCol="0" anchor="t"/>
          <a:lstStyle/>
          <a:p>
            <a:pPr algn="l"/>
            <a:endParaRPr lang="fr-FR" sz="1100"/>
          </a:p>
        </xdr:txBody>
      </xdr:sp>
      <xdr:cxnSp macro="">
        <xdr:nvCxnSpPr>
          <xdr:cNvPr id="110" name="Connecteur droit 109">
            <a:extLst>
              <a:ext uri="{FF2B5EF4-FFF2-40B4-BE49-F238E27FC236}">
                <a16:creationId xmlns:a16="http://schemas.microsoft.com/office/drawing/2014/main" id="{00000000-0008-0000-0300-00006E000000}"/>
              </a:ext>
            </a:extLst>
          </xdr:cNvPr>
          <xdr:cNvCxnSpPr/>
        </xdr:nvCxnSpPr>
        <xdr:spPr>
          <a:xfrm>
            <a:off x="465923" y="1930432"/>
            <a:ext cx="5458985" cy="0"/>
          </a:xfrm>
          <a:prstGeom prst="line">
            <a:avLst/>
          </a:prstGeom>
          <a:ln w="9525">
            <a:solidFill>
              <a:srgbClr val="002469"/>
            </a:solidFill>
          </a:ln>
          <a:effectLst/>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0</xdr:col>
      <xdr:colOff>92075</xdr:colOff>
      <xdr:row>20</xdr:row>
      <xdr:rowOff>409566</xdr:rowOff>
    </xdr:from>
    <xdr:to>
      <xdr:col>11</xdr:col>
      <xdr:colOff>647535</xdr:colOff>
      <xdr:row>20</xdr:row>
      <xdr:rowOff>609604</xdr:rowOff>
    </xdr:to>
    <xdr:grpSp>
      <xdr:nvGrpSpPr>
        <xdr:cNvPr id="111" name="Grouper 110">
          <a:extLst>
            <a:ext uri="{FF2B5EF4-FFF2-40B4-BE49-F238E27FC236}">
              <a16:creationId xmlns:a16="http://schemas.microsoft.com/office/drawing/2014/main" id="{00000000-0008-0000-0300-00006F000000}"/>
            </a:ext>
          </a:extLst>
        </xdr:cNvPr>
        <xdr:cNvGrpSpPr/>
      </xdr:nvGrpSpPr>
      <xdr:grpSpPr>
        <a:xfrm>
          <a:off x="92075" y="5263506"/>
          <a:ext cx="6247600" cy="200038"/>
          <a:chOff x="184149" y="1751257"/>
          <a:chExt cx="5826759" cy="196435"/>
        </a:xfrm>
      </xdr:grpSpPr>
      <xdr:sp macro="" textlink="">
        <xdr:nvSpPr>
          <xdr:cNvPr id="112" name="Text Box 895">
            <a:extLst>
              <a:ext uri="{FF2B5EF4-FFF2-40B4-BE49-F238E27FC236}">
                <a16:creationId xmlns:a16="http://schemas.microsoft.com/office/drawing/2014/main" id="{00000000-0008-0000-0300-000070000000}"/>
              </a:ext>
            </a:extLst>
          </xdr:cNvPr>
          <xdr:cNvSpPr txBox="1">
            <a:spLocks noChangeArrowheads="1"/>
          </xdr:cNvSpPr>
        </xdr:nvSpPr>
        <xdr:spPr bwMode="auto">
          <a:xfrm>
            <a:off x="432206" y="1751257"/>
            <a:ext cx="5578702" cy="1964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0" rIns="0" bIns="0" anchor="t" upright="1"/>
          <a:lstStyle/>
          <a:p>
            <a:pPr algn="l" rtl="0">
              <a:defRPr sz="1000"/>
            </a:pPr>
            <a:r>
              <a:rPr lang="en-CA" sz="1200" b="1" i="0" u="none" strike="noStrike" baseline="0">
                <a:solidFill>
                  <a:srgbClr val="002469"/>
                </a:solidFill>
                <a:latin typeface="Arial"/>
                <a:cs typeface="Arial"/>
              </a:rPr>
              <a:t>2- Ventes</a:t>
            </a:r>
          </a:p>
        </xdr:txBody>
      </xdr:sp>
      <xdr:sp macro="" textlink="">
        <xdr:nvSpPr>
          <xdr:cNvPr id="113" name="Triangle isocèle 112">
            <a:extLst>
              <a:ext uri="{FF2B5EF4-FFF2-40B4-BE49-F238E27FC236}">
                <a16:creationId xmlns:a16="http://schemas.microsoft.com/office/drawing/2014/main" id="{00000000-0008-0000-0300-000071000000}"/>
              </a:ext>
            </a:extLst>
          </xdr:cNvPr>
          <xdr:cNvSpPr/>
        </xdr:nvSpPr>
        <xdr:spPr>
          <a:xfrm rot="5400000">
            <a:off x="173786" y="1826466"/>
            <a:ext cx="95250" cy="74523"/>
          </a:xfrm>
          <a:prstGeom prst="triangle">
            <a:avLst/>
          </a:prstGeom>
          <a:solidFill>
            <a:srgbClr val="002469"/>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lIns="0" tIns="0" rIns="0" bIns="0" rtlCol="0" anchor="t"/>
          <a:lstStyle/>
          <a:p>
            <a:pPr algn="l"/>
            <a:endParaRPr lang="fr-FR" sz="1100"/>
          </a:p>
        </xdr:txBody>
      </xdr:sp>
      <xdr:cxnSp macro="">
        <xdr:nvCxnSpPr>
          <xdr:cNvPr id="114" name="Connecteur droit 113">
            <a:extLst>
              <a:ext uri="{FF2B5EF4-FFF2-40B4-BE49-F238E27FC236}">
                <a16:creationId xmlns:a16="http://schemas.microsoft.com/office/drawing/2014/main" id="{00000000-0008-0000-0300-000072000000}"/>
              </a:ext>
            </a:extLst>
          </xdr:cNvPr>
          <xdr:cNvCxnSpPr/>
        </xdr:nvCxnSpPr>
        <xdr:spPr>
          <a:xfrm>
            <a:off x="449849" y="1930432"/>
            <a:ext cx="5458985" cy="0"/>
          </a:xfrm>
          <a:prstGeom prst="line">
            <a:avLst/>
          </a:prstGeom>
          <a:ln w="9525">
            <a:solidFill>
              <a:srgbClr val="002469"/>
            </a:solidFill>
          </a:ln>
          <a:effectLst/>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0</xdr:col>
      <xdr:colOff>92075</xdr:colOff>
      <xdr:row>114</xdr:row>
      <xdr:rowOff>384163</xdr:rowOff>
    </xdr:from>
    <xdr:to>
      <xdr:col>11</xdr:col>
      <xdr:colOff>647535</xdr:colOff>
      <xdr:row>114</xdr:row>
      <xdr:rowOff>590551</xdr:rowOff>
    </xdr:to>
    <xdr:grpSp>
      <xdr:nvGrpSpPr>
        <xdr:cNvPr id="115" name="Grouper 114">
          <a:extLst>
            <a:ext uri="{FF2B5EF4-FFF2-40B4-BE49-F238E27FC236}">
              <a16:creationId xmlns:a16="http://schemas.microsoft.com/office/drawing/2014/main" id="{00000000-0008-0000-0300-000073000000}"/>
            </a:ext>
          </a:extLst>
        </xdr:cNvPr>
        <xdr:cNvGrpSpPr/>
      </xdr:nvGrpSpPr>
      <xdr:grpSpPr>
        <a:xfrm>
          <a:off x="92075" y="19076023"/>
          <a:ext cx="6247600" cy="206388"/>
          <a:chOff x="184149" y="1751257"/>
          <a:chExt cx="5826759" cy="202671"/>
        </a:xfrm>
      </xdr:grpSpPr>
      <xdr:sp macro="" textlink="">
        <xdr:nvSpPr>
          <xdr:cNvPr id="116" name="Text Box 895">
            <a:extLst>
              <a:ext uri="{FF2B5EF4-FFF2-40B4-BE49-F238E27FC236}">
                <a16:creationId xmlns:a16="http://schemas.microsoft.com/office/drawing/2014/main" id="{00000000-0008-0000-0300-000074000000}"/>
              </a:ext>
            </a:extLst>
          </xdr:cNvPr>
          <xdr:cNvSpPr txBox="1">
            <a:spLocks noChangeArrowheads="1"/>
          </xdr:cNvSpPr>
        </xdr:nvSpPr>
        <xdr:spPr bwMode="auto">
          <a:xfrm>
            <a:off x="432206" y="1751257"/>
            <a:ext cx="5578702" cy="20267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0" rIns="0" bIns="0" anchor="t" upright="1"/>
          <a:lstStyle/>
          <a:p>
            <a:pPr algn="l" rtl="0">
              <a:defRPr sz="1000"/>
            </a:pPr>
            <a:r>
              <a:rPr lang="en-CA" sz="1200" b="1" i="0" u="none" strike="noStrike" baseline="0">
                <a:solidFill>
                  <a:srgbClr val="002469"/>
                </a:solidFill>
                <a:latin typeface="Arial"/>
                <a:cs typeface="Arial"/>
              </a:rPr>
              <a:t>3- Coûts des ventes</a:t>
            </a:r>
          </a:p>
        </xdr:txBody>
      </xdr:sp>
      <xdr:sp macro="" textlink="">
        <xdr:nvSpPr>
          <xdr:cNvPr id="117" name="Triangle isocèle 116">
            <a:extLst>
              <a:ext uri="{FF2B5EF4-FFF2-40B4-BE49-F238E27FC236}">
                <a16:creationId xmlns:a16="http://schemas.microsoft.com/office/drawing/2014/main" id="{00000000-0008-0000-0300-000075000000}"/>
              </a:ext>
            </a:extLst>
          </xdr:cNvPr>
          <xdr:cNvSpPr/>
        </xdr:nvSpPr>
        <xdr:spPr>
          <a:xfrm rot="5400000">
            <a:off x="173786" y="1826466"/>
            <a:ext cx="95250" cy="74523"/>
          </a:xfrm>
          <a:prstGeom prst="triangle">
            <a:avLst/>
          </a:prstGeom>
          <a:solidFill>
            <a:srgbClr val="002469"/>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lIns="0" tIns="0" rIns="0" bIns="0" rtlCol="0" anchor="t"/>
          <a:lstStyle/>
          <a:p>
            <a:pPr algn="l"/>
            <a:endParaRPr lang="fr-FR" sz="1100"/>
          </a:p>
        </xdr:txBody>
      </xdr:sp>
      <xdr:cxnSp macro="">
        <xdr:nvCxnSpPr>
          <xdr:cNvPr id="118" name="Connecteur droit 117">
            <a:extLst>
              <a:ext uri="{FF2B5EF4-FFF2-40B4-BE49-F238E27FC236}">
                <a16:creationId xmlns:a16="http://schemas.microsoft.com/office/drawing/2014/main" id="{00000000-0008-0000-0300-000076000000}"/>
              </a:ext>
            </a:extLst>
          </xdr:cNvPr>
          <xdr:cNvCxnSpPr/>
        </xdr:nvCxnSpPr>
        <xdr:spPr>
          <a:xfrm>
            <a:off x="465923" y="1930432"/>
            <a:ext cx="5458985" cy="0"/>
          </a:xfrm>
          <a:prstGeom prst="line">
            <a:avLst/>
          </a:prstGeom>
          <a:ln w="9525">
            <a:solidFill>
              <a:srgbClr val="002469"/>
            </a:solidFill>
          </a:ln>
          <a:effectLst/>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0</xdr:col>
      <xdr:colOff>92075</xdr:colOff>
      <xdr:row>132</xdr:row>
      <xdr:rowOff>371466</xdr:rowOff>
    </xdr:from>
    <xdr:to>
      <xdr:col>11</xdr:col>
      <xdr:colOff>647535</xdr:colOff>
      <xdr:row>132</xdr:row>
      <xdr:rowOff>571504</xdr:rowOff>
    </xdr:to>
    <xdr:grpSp>
      <xdr:nvGrpSpPr>
        <xdr:cNvPr id="119" name="Grouper 118">
          <a:extLst>
            <a:ext uri="{FF2B5EF4-FFF2-40B4-BE49-F238E27FC236}">
              <a16:creationId xmlns:a16="http://schemas.microsoft.com/office/drawing/2014/main" id="{00000000-0008-0000-0300-000077000000}"/>
            </a:ext>
          </a:extLst>
        </xdr:cNvPr>
        <xdr:cNvGrpSpPr/>
      </xdr:nvGrpSpPr>
      <xdr:grpSpPr>
        <a:xfrm>
          <a:off x="92075" y="22118946"/>
          <a:ext cx="6247600" cy="200038"/>
          <a:chOff x="184149" y="1751257"/>
          <a:chExt cx="5826759" cy="196435"/>
        </a:xfrm>
      </xdr:grpSpPr>
      <xdr:sp macro="" textlink="">
        <xdr:nvSpPr>
          <xdr:cNvPr id="120" name="Text Box 895">
            <a:extLst>
              <a:ext uri="{FF2B5EF4-FFF2-40B4-BE49-F238E27FC236}">
                <a16:creationId xmlns:a16="http://schemas.microsoft.com/office/drawing/2014/main" id="{00000000-0008-0000-0300-000078000000}"/>
              </a:ext>
            </a:extLst>
          </xdr:cNvPr>
          <xdr:cNvSpPr txBox="1">
            <a:spLocks noChangeArrowheads="1"/>
          </xdr:cNvSpPr>
        </xdr:nvSpPr>
        <xdr:spPr bwMode="auto">
          <a:xfrm>
            <a:off x="432206" y="1751257"/>
            <a:ext cx="5578702" cy="1964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0" rIns="0" bIns="0" anchor="t" upright="1"/>
          <a:lstStyle/>
          <a:p>
            <a:pPr algn="l" rtl="0">
              <a:defRPr sz="1000"/>
            </a:pPr>
            <a:r>
              <a:rPr lang="en-CA" sz="1200" b="1" i="0" u="none" strike="noStrike" baseline="0">
                <a:solidFill>
                  <a:srgbClr val="002469"/>
                </a:solidFill>
                <a:latin typeface="Arial"/>
                <a:cs typeface="Arial"/>
              </a:rPr>
              <a:t>4- Charges</a:t>
            </a:r>
          </a:p>
        </xdr:txBody>
      </xdr:sp>
      <xdr:sp macro="" textlink="">
        <xdr:nvSpPr>
          <xdr:cNvPr id="121" name="Triangle isocèle 120">
            <a:extLst>
              <a:ext uri="{FF2B5EF4-FFF2-40B4-BE49-F238E27FC236}">
                <a16:creationId xmlns:a16="http://schemas.microsoft.com/office/drawing/2014/main" id="{00000000-0008-0000-0300-000079000000}"/>
              </a:ext>
            </a:extLst>
          </xdr:cNvPr>
          <xdr:cNvSpPr/>
        </xdr:nvSpPr>
        <xdr:spPr>
          <a:xfrm rot="5400000">
            <a:off x="173786" y="1826466"/>
            <a:ext cx="95250" cy="74523"/>
          </a:xfrm>
          <a:prstGeom prst="triangle">
            <a:avLst/>
          </a:prstGeom>
          <a:solidFill>
            <a:srgbClr val="002469"/>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lIns="0" tIns="0" rIns="0" bIns="0" rtlCol="0" anchor="t"/>
          <a:lstStyle/>
          <a:p>
            <a:pPr algn="l"/>
            <a:endParaRPr lang="fr-FR" sz="1100"/>
          </a:p>
        </xdr:txBody>
      </xdr:sp>
      <xdr:cxnSp macro="">
        <xdr:nvCxnSpPr>
          <xdr:cNvPr id="122" name="Connecteur droit 121">
            <a:extLst>
              <a:ext uri="{FF2B5EF4-FFF2-40B4-BE49-F238E27FC236}">
                <a16:creationId xmlns:a16="http://schemas.microsoft.com/office/drawing/2014/main" id="{00000000-0008-0000-0300-00007A000000}"/>
              </a:ext>
            </a:extLst>
          </xdr:cNvPr>
          <xdr:cNvCxnSpPr/>
        </xdr:nvCxnSpPr>
        <xdr:spPr>
          <a:xfrm>
            <a:off x="465923" y="1930432"/>
            <a:ext cx="5458985" cy="0"/>
          </a:xfrm>
          <a:prstGeom prst="line">
            <a:avLst/>
          </a:prstGeom>
          <a:ln w="9525">
            <a:solidFill>
              <a:srgbClr val="002469"/>
            </a:solidFill>
          </a:ln>
          <a:effectLst/>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0</xdr:col>
      <xdr:colOff>92075</xdr:colOff>
      <xdr:row>153</xdr:row>
      <xdr:rowOff>358801</xdr:rowOff>
    </xdr:from>
    <xdr:to>
      <xdr:col>11</xdr:col>
      <xdr:colOff>647535</xdr:colOff>
      <xdr:row>153</xdr:row>
      <xdr:rowOff>565193</xdr:rowOff>
    </xdr:to>
    <xdr:grpSp>
      <xdr:nvGrpSpPr>
        <xdr:cNvPr id="123" name="Grouper 122">
          <a:extLst>
            <a:ext uri="{FF2B5EF4-FFF2-40B4-BE49-F238E27FC236}">
              <a16:creationId xmlns:a16="http://schemas.microsoft.com/office/drawing/2014/main" id="{00000000-0008-0000-0300-00007B000000}"/>
            </a:ext>
          </a:extLst>
        </xdr:cNvPr>
        <xdr:cNvGrpSpPr/>
      </xdr:nvGrpSpPr>
      <xdr:grpSpPr>
        <a:xfrm>
          <a:off x="92075" y="26243941"/>
          <a:ext cx="6247600" cy="206392"/>
          <a:chOff x="184149" y="1745020"/>
          <a:chExt cx="5826759" cy="202671"/>
        </a:xfrm>
      </xdr:grpSpPr>
      <xdr:sp macro="" textlink="">
        <xdr:nvSpPr>
          <xdr:cNvPr id="124" name="Text Box 895">
            <a:extLst>
              <a:ext uri="{FF2B5EF4-FFF2-40B4-BE49-F238E27FC236}">
                <a16:creationId xmlns:a16="http://schemas.microsoft.com/office/drawing/2014/main" id="{00000000-0008-0000-0300-00007C000000}"/>
              </a:ext>
            </a:extLst>
          </xdr:cNvPr>
          <xdr:cNvSpPr txBox="1">
            <a:spLocks noChangeArrowheads="1"/>
          </xdr:cNvSpPr>
        </xdr:nvSpPr>
        <xdr:spPr bwMode="auto">
          <a:xfrm>
            <a:off x="432206" y="1745020"/>
            <a:ext cx="5578702" cy="20267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0" rIns="0" bIns="0" anchor="t" upright="1"/>
          <a:lstStyle/>
          <a:p>
            <a:pPr algn="l" rtl="0">
              <a:defRPr sz="1000"/>
            </a:pPr>
            <a:r>
              <a:rPr lang="en-CA" sz="1200" b="1" i="0" u="none" strike="noStrike" baseline="0">
                <a:solidFill>
                  <a:srgbClr val="002469"/>
                </a:solidFill>
                <a:latin typeface="Arial"/>
                <a:cs typeface="Arial"/>
              </a:rPr>
              <a:t>5- État du résultat</a:t>
            </a:r>
          </a:p>
        </xdr:txBody>
      </xdr:sp>
      <xdr:sp macro="" textlink="">
        <xdr:nvSpPr>
          <xdr:cNvPr id="125" name="Triangle isocèle 124">
            <a:extLst>
              <a:ext uri="{FF2B5EF4-FFF2-40B4-BE49-F238E27FC236}">
                <a16:creationId xmlns:a16="http://schemas.microsoft.com/office/drawing/2014/main" id="{00000000-0008-0000-0300-00007D000000}"/>
              </a:ext>
            </a:extLst>
          </xdr:cNvPr>
          <xdr:cNvSpPr/>
        </xdr:nvSpPr>
        <xdr:spPr>
          <a:xfrm rot="5400000">
            <a:off x="173786" y="1826466"/>
            <a:ext cx="95250" cy="74523"/>
          </a:xfrm>
          <a:prstGeom prst="triangle">
            <a:avLst/>
          </a:prstGeom>
          <a:solidFill>
            <a:srgbClr val="002469"/>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lIns="0" tIns="0" rIns="0" bIns="0" rtlCol="0" anchor="t"/>
          <a:lstStyle/>
          <a:p>
            <a:pPr algn="l"/>
            <a:endParaRPr lang="fr-FR" sz="1100"/>
          </a:p>
        </xdr:txBody>
      </xdr:sp>
      <xdr:cxnSp macro="">
        <xdr:nvCxnSpPr>
          <xdr:cNvPr id="126" name="Connecteur droit 125">
            <a:extLst>
              <a:ext uri="{FF2B5EF4-FFF2-40B4-BE49-F238E27FC236}">
                <a16:creationId xmlns:a16="http://schemas.microsoft.com/office/drawing/2014/main" id="{00000000-0008-0000-0300-00007E000000}"/>
              </a:ext>
            </a:extLst>
          </xdr:cNvPr>
          <xdr:cNvCxnSpPr/>
        </xdr:nvCxnSpPr>
        <xdr:spPr>
          <a:xfrm>
            <a:off x="465923" y="1930432"/>
            <a:ext cx="5458985" cy="0"/>
          </a:xfrm>
          <a:prstGeom prst="line">
            <a:avLst/>
          </a:prstGeom>
          <a:ln w="9525">
            <a:solidFill>
              <a:srgbClr val="002469"/>
            </a:solidFill>
          </a:ln>
          <a:effectLst/>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0</xdr:col>
      <xdr:colOff>92075</xdr:colOff>
      <xdr:row>174</xdr:row>
      <xdr:rowOff>415916</xdr:rowOff>
    </xdr:from>
    <xdr:to>
      <xdr:col>11</xdr:col>
      <xdr:colOff>647535</xdr:colOff>
      <xdr:row>174</xdr:row>
      <xdr:rowOff>615954</xdr:rowOff>
    </xdr:to>
    <xdr:grpSp>
      <xdr:nvGrpSpPr>
        <xdr:cNvPr id="127" name="Grouper 126">
          <a:extLst>
            <a:ext uri="{FF2B5EF4-FFF2-40B4-BE49-F238E27FC236}">
              <a16:creationId xmlns:a16="http://schemas.microsoft.com/office/drawing/2014/main" id="{00000000-0008-0000-0300-00007F000000}"/>
            </a:ext>
          </a:extLst>
        </xdr:cNvPr>
        <xdr:cNvGrpSpPr/>
      </xdr:nvGrpSpPr>
      <xdr:grpSpPr>
        <a:xfrm>
          <a:off x="92075" y="30225356"/>
          <a:ext cx="6247600" cy="200038"/>
          <a:chOff x="184149" y="1751257"/>
          <a:chExt cx="5826759" cy="196435"/>
        </a:xfrm>
      </xdr:grpSpPr>
      <xdr:sp macro="" textlink="">
        <xdr:nvSpPr>
          <xdr:cNvPr id="128" name="Text Box 895">
            <a:extLst>
              <a:ext uri="{FF2B5EF4-FFF2-40B4-BE49-F238E27FC236}">
                <a16:creationId xmlns:a16="http://schemas.microsoft.com/office/drawing/2014/main" id="{00000000-0008-0000-0300-000080000000}"/>
              </a:ext>
            </a:extLst>
          </xdr:cNvPr>
          <xdr:cNvSpPr txBox="1">
            <a:spLocks noChangeArrowheads="1"/>
          </xdr:cNvSpPr>
        </xdr:nvSpPr>
        <xdr:spPr bwMode="auto">
          <a:xfrm>
            <a:off x="432206" y="1751257"/>
            <a:ext cx="5578702" cy="1964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0" rIns="0" bIns="0" anchor="t" upright="1"/>
          <a:lstStyle/>
          <a:p>
            <a:pPr algn="l" rtl="0">
              <a:defRPr sz="1000"/>
            </a:pPr>
            <a:r>
              <a:rPr lang="en-CA" sz="1200" b="1" i="0" u="none" strike="noStrike" baseline="0">
                <a:solidFill>
                  <a:srgbClr val="002469"/>
                </a:solidFill>
                <a:latin typeface="Arial"/>
                <a:cs typeface="Arial"/>
              </a:rPr>
              <a:t>6- État de la situation financière</a:t>
            </a:r>
          </a:p>
        </xdr:txBody>
      </xdr:sp>
      <xdr:sp macro="" textlink="">
        <xdr:nvSpPr>
          <xdr:cNvPr id="129" name="Triangle isocèle 128">
            <a:extLst>
              <a:ext uri="{FF2B5EF4-FFF2-40B4-BE49-F238E27FC236}">
                <a16:creationId xmlns:a16="http://schemas.microsoft.com/office/drawing/2014/main" id="{00000000-0008-0000-0300-000081000000}"/>
              </a:ext>
            </a:extLst>
          </xdr:cNvPr>
          <xdr:cNvSpPr/>
        </xdr:nvSpPr>
        <xdr:spPr>
          <a:xfrm rot="5400000">
            <a:off x="173786" y="1826466"/>
            <a:ext cx="95250" cy="74523"/>
          </a:xfrm>
          <a:prstGeom prst="triangle">
            <a:avLst/>
          </a:prstGeom>
          <a:solidFill>
            <a:srgbClr val="002469"/>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lIns="0" tIns="0" rIns="0" bIns="0" rtlCol="0" anchor="t"/>
          <a:lstStyle/>
          <a:p>
            <a:pPr algn="l"/>
            <a:endParaRPr lang="fr-FR" sz="1100"/>
          </a:p>
        </xdr:txBody>
      </xdr:sp>
      <xdr:cxnSp macro="">
        <xdr:nvCxnSpPr>
          <xdr:cNvPr id="130" name="Connecteur droit 129">
            <a:extLst>
              <a:ext uri="{FF2B5EF4-FFF2-40B4-BE49-F238E27FC236}">
                <a16:creationId xmlns:a16="http://schemas.microsoft.com/office/drawing/2014/main" id="{00000000-0008-0000-0300-000082000000}"/>
              </a:ext>
            </a:extLst>
          </xdr:cNvPr>
          <xdr:cNvCxnSpPr/>
        </xdr:nvCxnSpPr>
        <xdr:spPr>
          <a:xfrm>
            <a:off x="465923" y="1930432"/>
            <a:ext cx="5458985" cy="0"/>
          </a:xfrm>
          <a:prstGeom prst="line">
            <a:avLst/>
          </a:prstGeom>
          <a:ln w="9525">
            <a:solidFill>
              <a:srgbClr val="002469"/>
            </a:solidFill>
          </a:ln>
          <a:effectLst/>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0</xdr:col>
      <xdr:colOff>92075</xdr:colOff>
      <xdr:row>210</xdr:row>
      <xdr:rowOff>396863</xdr:rowOff>
    </xdr:from>
    <xdr:to>
      <xdr:col>11</xdr:col>
      <xdr:colOff>647535</xdr:colOff>
      <xdr:row>210</xdr:row>
      <xdr:rowOff>603251</xdr:rowOff>
    </xdr:to>
    <xdr:grpSp>
      <xdr:nvGrpSpPr>
        <xdr:cNvPr id="131" name="Grouper 130">
          <a:extLst>
            <a:ext uri="{FF2B5EF4-FFF2-40B4-BE49-F238E27FC236}">
              <a16:creationId xmlns:a16="http://schemas.microsoft.com/office/drawing/2014/main" id="{00000000-0008-0000-0300-000083000000}"/>
            </a:ext>
          </a:extLst>
        </xdr:cNvPr>
        <xdr:cNvGrpSpPr/>
      </xdr:nvGrpSpPr>
      <xdr:grpSpPr>
        <a:xfrm>
          <a:off x="92075" y="36744263"/>
          <a:ext cx="6247600" cy="206388"/>
          <a:chOff x="184149" y="1751257"/>
          <a:chExt cx="5826759" cy="202671"/>
        </a:xfrm>
      </xdr:grpSpPr>
      <xdr:sp macro="" textlink="">
        <xdr:nvSpPr>
          <xdr:cNvPr id="132" name="Text Box 895">
            <a:extLst>
              <a:ext uri="{FF2B5EF4-FFF2-40B4-BE49-F238E27FC236}">
                <a16:creationId xmlns:a16="http://schemas.microsoft.com/office/drawing/2014/main" id="{00000000-0008-0000-0300-000084000000}"/>
              </a:ext>
            </a:extLst>
          </xdr:cNvPr>
          <xdr:cNvSpPr txBox="1">
            <a:spLocks noChangeArrowheads="1"/>
          </xdr:cNvSpPr>
        </xdr:nvSpPr>
        <xdr:spPr bwMode="auto">
          <a:xfrm>
            <a:off x="432206" y="1751257"/>
            <a:ext cx="5578702" cy="20267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0" rIns="0" bIns="0" anchor="t" upright="1"/>
          <a:lstStyle/>
          <a:p>
            <a:pPr algn="l" rtl="0">
              <a:defRPr sz="1000"/>
            </a:pPr>
            <a:r>
              <a:rPr lang="en-CA" sz="1200" b="1" i="0" u="none" strike="noStrike" baseline="0">
                <a:solidFill>
                  <a:srgbClr val="002469"/>
                </a:solidFill>
                <a:latin typeface="Arial"/>
                <a:cs typeface="Arial"/>
              </a:rPr>
              <a:t>7- Budget de caisse</a:t>
            </a:r>
          </a:p>
        </xdr:txBody>
      </xdr:sp>
      <xdr:sp macro="" textlink="">
        <xdr:nvSpPr>
          <xdr:cNvPr id="133" name="Triangle isocèle 132">
            <a:extLst>
              <a:ext uri="{FF2B5EF4-FFF2-40B4-BE49-F238E27FC236}">
                <a16:creationId xmlns:a16="http://schemas.microsoft.com/office/drawing/2014/main" id="{00000000-0008-0000-0300-000085000000}"/>
              </a:ext>
            </a:extLst>
          </xdr:cNvPr>
          <xdr:cNvSpPr/>
        </xdr:nvSpPr>
        <xdr:spPr>
          <a:xfrm rot="5400000">
            <a:off x="173786" y="1826466"/>
            <a:ext cx="95250" cy="74523"/>
          </a:xfrm>
          <a:prstGeom prst="triangle">
            <a:avLst/>
          </a:prstGeom>
          <a:solidFill>
            <a:srgbClr val="002469"/>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lIns="0" tIns="0" rIns="0" bIns="0" rtlCol="0" anchor="t"/>
          <a:lstStyle/>
          <a:p>
            <a:pPr algn="l"/>
            <a:endParaRPr lang="fr-FR" sz="1100"/>
          </a:p>
        </xdr:txBody>
      </xdr:sp>
      <xdr:cxnSp macro="">
        <xdr:nvCxnSpPr>
          <xdr:cNvPr id="134" name="Connecteur droit 133">
            <a:extLst>
              <a:ext uri="{FF2B5EF4-FFF2-40B4-BE49-F238E27FC236}">
                <a16:creationId xmlns:a16="http://schemas.microsoft.com/office/drawing/2014/main" id="{00000000-0008-0000-0300-000086000000}"/>
              </a:ext>
            </a:extLst>
          </xdr:cNvPr>
          <xdr:cNvCxnSpPr/>
        </xdr:nvCxnSpPr>
        <xdr:spPr>
          <a:xfrm>
            <a:off x="465923" y="1930432"/>
            <a:ext cx="5458985" cy="0"/>
          </a:xfrm>
          <a:prstGeom prst="line">
            <a:avLst/>
          </a:prstGeom>
          <a:ln w="9525">
            <a:solidFill>
              <a:srgbClr val="002469"/>
            </a:solidFill>
          </a:ln>
          <a:effectLst/>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0</xdr:col>
      <xdr:colOff>92075</xdr:colOff>
      <xdr:row>257</xdr:row>
      <xdr:rowOff>409560</xdr:rowOff>
    </xdr:from>
    <xdr:to>
      <xdr:col>11</xdr:col>
      <xdr:colOff>647535</xdr:colOff>
      <xdr:row>257</xdr:row>
      <xdr:rowOff>603248</xdr:rowOff>
    </xdr:to>
    <xdr:grpSp>
      <xdr:nvGrpSpPr>
        <xdr:cNvPr id="135" name="Grouper 134">
          <a:extLst>
            <a:ext uri="{FF2B5EF4-FFF2-40B4-BE49-F238E27FC236}">
              <a16:creationId xmlns:a16="http://schemas.microsoft.com/office/drawing/2014/main" id="{00000000-0008-0000-0300-000087000000}"/>
            </a:ext>
          </a:extLst>
        </xdr:cNvPr>
        <xdr:cNvGrpSpPr/>
      </xdr:nvGrpSpPr>
      <xdr:grpSpPr>
        <a:xfrm>
          <a:off x="92075" y="45078000"/>
          <a:ext cx="6247600" cy="193688"/>
          <a:chOff x="184149" y="1751257"/>
          <a:chExt cx="5826759" cy="190200"/>
        </a:xfrm>
      </xdr:grpSpPr>
      <xdr:sp macro="" textlink="">
        <xdr:nvSpPr>
          <xdr:cNvPr id="136" name="Text Box 895">
            <a:extLst>
              <a:ext uri="{FF2B5EF4-FFF2-40B4-BE49-F238E27FC236}">
                <a16:creationId xmlns:a16="http://schemas.microsoft.com/office/drawing/2014/main" id="{00000000-0008-0000-0300-000088000000}"/>
              </a:ext>
            </a:extLst>
          </xdr:cNvPr>
          <xdr:cNvSpPr txBox="1">
            <a:spLocks noChangeArrowheads="1"/>
          </xdr:cNvSpPr>
        </xdr:nvSpPr>
        <xdr:spPr bwMode="auto">
          <a:xfrm>
            <a:off x="432206" y="1751257"/>
            <a:ext cx="5578702" cy="1902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0" rIns="0" bIns="0" anchor="t" upright="1"/>
          <a:lstStyle/>
          <a:p>
            <a:pPr algn="l" rtl="0">
              <a:defRPr sz="1000"/>
            </a:pPr>
            <a:r>
              <a:rPr lang="en-CA" sz="1200" b="1" i="0" u="none" strike="noStrike" baseline="0">
                <a:solidFill>
                  <a:srgbClr val="002469"/>
                </a:solidFill>
                <a:latin typeface="Arial"/>
                <a:cs typeface="Arial"/>
              </a:rPr>
              <a:t>8- Besoins financiers</a:t>
            </a:r>
          </a:p>
        </xdr:txBody>
      </xdr:sp>
      <xdr:sp macro="" textlink="">
        <xdr:nvSpPr>
          <xdr:cNvPr id="137" name="Triangle isocèle 136">
            <a:extLst>
              <a:ext uri="{FF2B5EF4-FFF2-40B4-BE49-F238E27FC236}">
                <a16:creationId xmlns:a16="http://schemas.microsoft.com/office/drawing/2014/main" id="{00000000-0008-0000-0300-000089000000}"/>
              </a:ext>
            </a:extLst>
          </xdr:cNvPr>
          <xdr:cNvSpPr/>
        </xdr:nvSpPr>
        <xdr:spPr>
          <a:xfrm rot="5400000">
            <a:off x="173786" y="1826466"/>
            <a:ext cx="95250" cy="74523"/>
          </a:xfrm>
          <a:prstGeom prst="triangle">
            <a:avLst/>
          </a:prstGeom>
          <a:solidFill>
            <a:srgbClr val="002469"/>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lIns="0" tIns="0" rIns="0" bIns="0" rtlCol="0" anchor="t"/>
          <a:lstStyle/>
          <a:p>
            <a:pPr algn="l"/>
            <a:endParaRPr lang="fr-FR" sz="1100"/>
          </a:p>
        </xdr:txBody>
      </xdr:sp>
      <xdr:cxnSp macro="">
        <xdr:nvCxnSpPr>
          <xdr:cNvPr id="138" name="Connecteur droit 137">
            <a:extLst>
              <a:ext uri="{FF2B5EF4-FFF2-40B4-BE49-F238E27FC236}">
                <a16:creationId xmlns:a16="http://schemas.microsoft.com/office/drawing/2014/main" id="{00000000-0008-0000-0300-00008A000000}"/>
              </a:ext>
            </a:extLst>
          </xdr:cNvPr>
          <xdr:cNvCxnSpPr/>
        </xdr:nvCxnSpPr>
        <xdr:spPr>
          <a:xfrm>
            <a:off x="465923" y="1930432"/>
            <a:ext cx="5458985" cy="0"/>
          </a:xfrm>
          <a:prstGeom prst="line">
            <a:avLst/>
          </a:prstGeom>
          <a:ln w="9525">
            <a:solidFill>
              <a:srgbClr val="002469"/>
            </a:solidFill>
          </a:ln>
          <a:effectLst/>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0</xdr:col>
      <xdr:colOff>92075</xdr:colOff>
      <xdr:row>276</xdr:row>
      <xdr:rowOff>409566</xdr:rowOff>
    </xdr:from>
    <xdr:to>
      <xdr:col>11</xdr:col>
      <xdr:colOff>647535</xdr:colOff>
      <xdr:row>276</xdr:row>
      <xdr:rowOff>609604</xdr:rowOff>
    </xdr:to>
    <xdr:grpSp>
      <xdr:nvGrpSpPr>
        <xdr:cNvPr id="139" name="Grouper 138">
          <a:extLst>
            <a:ext uri="{FF2B5EF4-FFF2-40B4-BE49-F238E27FC236}">
              <a16:creationId xmlns:a16="http://schemas.microsoft.com/office/drawing/2014/main" id="{00000000-0008-0000-0300-00008B000000}"/>
            </a:ext>
          </a:extLst>
        </xdr:cNvPr>
        <xdr:cNvGrpSpPr/>
      </xdr:nvGrpSpPr>
      <xdr:grpSpPr>
        <a:xfrm>
          <a:off x="92075" y="48697506"/>
          <a:ext cx="6247600" cy="200038"/>
          <a:chOff x="184149" y="1751257"/>
          <a:chExt cx="5826759" cy="196435"/>
        </a:xfrm>
      </xdr:grpSpPr>
      <xdr:sp macro="" textlink="">
        <xdr:nvSpPr>
          <xdr:cNvPr id="140" name="Text Box 895">
            <a:extLst>
              <a:ext uri="{FF2B5EF4-FFF2-40B4-BE49-F238E27FC236}">
                <a16:creationId xmlns:a16="http://schemas.microsoft.com/office/drawing/2014/main" id="{00000000-0008-0000-0300-00008C000000}"/>
              </a:ext>
            </a:extLst>
          </xdr:cNvPr>
          <xdr:cNvSpPr txBox="1">
            <a:spLocks noChangeArrowheads="1"/>
          </xdr:cNvSpPr>
        </xdr:nvSpPr>
        <xdr:spPr bwMode="auto">
          <a:xfrm>
            <a:off x="432206" y="1751257"/>
            <a:ext cx="5578702" cy="1964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0" rIns="0" bIns="0" anchor="t" upright="1"/>
          <a:lstStyle/>
          <a:p>
            <a:pPr algn="l" rtl="0">
              <a:defRPr sz="1000"/>
            </a:pPr>
            <a:r>
              <a:rPr lang="en-CA" sz="1200" b="1" i="0" u="none" strike="noStrike" baseline="0">
                <a:solidFill>
                  <a:srgbClr val="002469"/>
                </a:solidFill>
                <a:latin typeface="Arial"/>
                <a:cs typeface="Arial"/>
              </a:rPr>
              <a:t>9- Indicateurs de rendement</a:t>
            </a:r>
          </a:p>
        </xdr:txBody>
      </xdr:sp>
      <xdr:sp macro="" textlink="">
        <xdr:nvSpPr>
          <xdr:cNvPr id="141" name="Triangle isocèle 140">
            <a:extLst>
              <a:ext uri="{FF2B5EF4-FFF2-40B4-BE49-F238E27FC236}">
                <a16:creationId xmlns:a16="http://schemas.microsoft.com/office/drawing/2014/main" id="{00000000-0008-0000-0300-00008D000000}"/>
              </a:ext>
            </a:extLst>
          </xdr:cNvPr>
          <xdr:cNvSpPr/>
        </xdr:nvSpPr>
        <xdr:spPr>
          <a:xfrm rot="5400000">
            <a:off x="173786" y="1826466"/>
            <a:ext cx="95250" cy="74523"/>
          </a:xfrm>
          <a:prstGeom prst="triangle">
            <a:avLst/>
          </a:prstGeom>
          <a:solidFill>
            <a:srgbClr val="002469"/>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lIns="0" tIns="0" rIns="0" bIns="0" rtlCol="0" anchor="t"/>
          <a:lstStyle/>
          <a:p>
            <a:pPr algn="l"/>
            <a:endParaRPr lang="fr-FR" sz="1100"/>
          </a:p>
        </xdr:txBody>
      </xdr:sp>
      <xdr:cxnSp macro="">
        <xdr:nvCxnSpPr>
          <xdr:cNvPr id="142" name="Connecteur droit 141">
            <a:extLst>
              <a:ext uri="{FF2B5EF4-FFF2-40B4-BE49-F238E27FC236}">
                <a16:creationId xmlns:a16="http://schemas.microsoft.com/office/drawing/2014/main" id="{00000000-0008-0000-0300-00008E000000}"/>
              </a:ext>
            </a:extLst>
          </xdr:cNvPr>
          <xdr:cNvCxnSpPr/>
        </xdr:nvCxnSpPr>
        <xdr:spPr>
          <a:xfrm>
            <a:off x="465923" y="1930432"/>
            <a:ext cx="5458985" cy="0"/>
          </a:xfrm>
          <a:prstGeom prst="line">
            <a:avLst/>
          </a:prstGeom>
          <a:ln w="9525">
            <a:solidFill>
              <a:srgbClr val="002469"/>
            </a:solidFill>
          </a:ln>
          <a:effectLst/>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0</xdr:col>
      <xdr:colOff>92075</xdr:colOff>
      <xdr:row>287</xdr:row>
      <xdr:rowOff>409563</xdr:rowOff>
    </xdr:from>
    <xdr:to>
      <xdr:col>11</xdr:col>
      <xdr:colOff>647535</xdr:colOff>
      <xdr:row>287</xdr:row>
      <xdr:rowOff>615951</xdr:rowOff>
    </xdr:to>
    <xdr:grpSp>
      <xdr:nvGrpSpPr>
        <xdr:cNvPr id="143" name="Grouper 142">
          <a:extLst>
            <a:ext uri="{FF2B5EF4-FFF2-40B4-BE49-F238E27FC236}">
              <a16:creationId xmlns:a16="http://schemas.microsoft.com/office/drawing/2014/main" id="{00000000-0008-0000-0300-00008F000000}"/>
            </a:ext>
          </a:extLst>
        </xdr:cNvPr>
        <xdr:cNvGrpSpPr/>
      </xdr:nvGrpSpPr>
      <xdr:grpSpPr>
        <a:xfrm>
          <a:off x="92075" y="51044463"/>
          <a:ext cx="6247600" cy="206388"/>
          <a:chOff x="184149" y="1751257"/>
          <a:chExt cx="5826759" cy="202671"/>
        </a:xfrm>
      </xdr:grpSpPr>
      <xdr:sp macro="" textlink="">
        <xdr:nvSpPr>
          <xdr:cNvPr id="144" name="Text Box 895">
            <a:extLst>
              <a:ext uri="{FF2B5EF4-FFF2-40B4-BE49-F238E27FC236}">
                <a16:creationId xmlns:a16="http://schemas.microsoft.com/office/drawing/2014/main" id="{00000000-0008-0000-0300-000090000000}"/>
              </a:ext>
            </a:extLst>
          </xdr:cNvPr>
          <xdr:cNvSpPr txBox="1">
            <a:spLocks noChangeArrowheads="1"/>
          </xdr:cNvSpPr>
        </xdr:nvSpPr>
        <xdr:spPr bwMode="auto">
          <a:xfrm>
            <a:off x="432206" y="1751257"/>
            <a:ext cx="5578702" cy="20267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0" rIns="0" bIns="0" anchor="t" upright="1"/>
          <a:lstStyle/>
          <a:p>
            <a:pPr algn="l" rtl="0">
              <a:defRPr sz="1000"/>
            </a:pPr>
            <a:r>
              <a:rPr lang="en-CA" sz="1200" b="1" i="0" u="none" strike="noStrike" baseline="0">
                <a:solidFill>
                  <a:srgbClr val="002469"/>
                </a:solidFill>
                <a:latin typeface="Arial"/>
                <a:cs typeface="Arial"/>
              </a:rPr>
              <a:t>10- Situation personnelle</a:t>
            </a:r>
          </a:p>
        </xdr:txBody>
      </xdr:sp>
      <xdr:sp macro="" textlink="">
        <xdr:nvSpPr>
          <xdr:cNvPr id="145" name="Triangle isocèle 144">
            <a:extLst>
              <a:ext uri="{FF2B5EF4-FFF2-40B4-BE49-F238E27FC236}">
                <a16:creationId xmlns:a16="http://schemas.microsoft.com/office/drawing/2014/main" id="{00000000-0008-0000-0300-000091000000}"/>
              </a:ext>
            </a:extLst>
          </xdr:cNvPr>
          <xdr:cNvSpPr/>
        </xdr:nvSpPr>
        <xdr:spPr>
          <a:xfrm rot="5400000">
            <a:off x="173786" y="1826466"/>
            <a:ext cx="95250" cy="74523"/>
          </a:xfrm>
          <a:prstGeom prst="triangle">
            <a:avLst/>
          </a:prstGeom>
          <a:solidFill>
            <a:srgbClr val="002469"/>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lIns="0" tIns="0" rIns="0" bIns="0" rtlCol="0" anchor="t"/>
          <a:lstStyle/>
          <a:p>
            <a:pPr algn="l"/>
            <a:endParaRPr lang="fr-FR" sz="1100"/>
          </a:p>
        </xdr:txBody>
      </xdr:sp>
      <xdr:cxnSp macro="">
        <xdr:nvCxnSpPr>
          <xdr:cNvPr id="146" name="Connecteur droit 145">
            <a:extLst>
              <a:ext uri="{FF2B5EF4-FFF2-40B4-BE49-F238E27FC236}">
                <a16:creationId xmlns:a16="http://schemas.microsoft.com/office/drawing/2014/main" id="{00000000-0008-0000-0300-000092000000}"/>
              </a:ext>
            </a:extLst>
          </xdr:cNvPr>
          <xdr:cNvCxnSpPr/>
        </xdr:nvCxnSpPr>
        <xdr:spPr>
          <a:xfrm>
            <a:off x="465923" y="1930432"/>
            <a:ext cx="5458985" cy="0"/>
          </a:xfrm>
          <a:prstGeom prst="line">
            <a:avLst/>
          </a:prstGeom>
          <a:ln w="9525">
            <a:solidFill>
              <a:srgbClr val="002469"/>
            </a:solidFill>
          </a:ln>
          <a:effectLst/>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12</xdr:col>
      <xdr:colOff>419101</xdr:colOff>
      <xdr:row>1</xdr:row>
      <xdr:rowOff>755650</xdr:rowOff>
    </xdr:from>
    <xdr:to>
      <xdr:col>16</xdr:col>
      <xdr:colOff>273050</xdr:colOff>
      <xdr:row>1</xdr:row>
      <xdr:rowOff>921270</xdr:rowOff>
    </xdr:to>
    <xdr:sp macro="" textlink="">
      <xdr:nvSpPr>
        <xdr:cNvPr id="148" name="Rectangle 147">
          <a:hlinkClick xmlns:r="http://schemas.openxmlformats.org/officeDocument/2006/relationships" r:id="rId1"/>
          <a:extLst>
            <a:ext uri="{FF2B5EF4-FFF2-40B4-BE49-F238E27FC236}">
              <a16:creationId xmlns:a16="http://schemas.microsoft.com/office/drawing/2014/main" id="{00000000-0008-0000-0300-000094000000}"/>
            </a:ext>
          </a:extLst>
        </xdr:cNvPr>
        <xdr:cNvSpPr/>
      </xdr:nvSpPr>
      <xdr:spPr>
        <a:xfrm>
          <a:off x="7442201" y="908050"/>
          <a:ext cx="2546349" cy="165620"/>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127000</xdr:colOff>
      <xdr:row>1</xdr:row>
      <xdr:rowOff>38100</xdr:rowOff>
    </xdr:from>
    <xdr:to>
      <xdr:col>16</xdr:col>
      <xdr:colOff>12700</xdr:colOff>
      <xdr:row>1</xdr:row>
      <xdr:rowOff>1153668</xdr:rowOff>
    </xdr:to>
    <xdr:grpSp>
      <xdr:nvGrpSpPr>
        <xdr:cNvPr id="6" name="Grouper 5">
          <a:extLst>
            <a:ext uri="{FF2B5EF4-FFF2-40B4-BE49-F238E27FC236}">
              <a16:creationId xmlns:a16="http://schemas.microsoft.com/office/drawing/2014/main" id="{00000000-0008-0000-0300-000006000000}"/>
            </a:ext>
          </a:extLst>
        </xdr:cNvPr>
        <xdr:cNvGrpSpPr/>
      </xdr:nvGrpSpPr>
      <xdr:grpSpPr>
        <a:xfrm>
          <a:off x="127000" y="205740"/>
          <a:ext cx="8663940" cy="1115568"/>
          <a:chOff x="431800" y="190500"/>
          <a:chExt cx="9601200" cy="1115568"/>
        </a:xfrm>
      </xdr:grpSpPr>
      <xdr:pic>
        <xdr:nvPicPr>
          <xdr:cNvPr id="3" name="Imag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431800" y="190500"/>
            <a:ext cx="9601200" cy="1115568"/>
          </a:xfrm>
          <a:prstGeom prst="rect">
            <a:avLst/>
          </a:prstGeom>
        </xdr:spPr>
      </xdr:pic>
      <xdr:sp macro="" textlink="">
        <xdr:nvSpPr>
          <xdr:cNvPr id="103" name="Rectangle 102">
            <a:hlinkClick xmlns:r="http://schemas.openxmlformats.org/officeDocument/2006/relationships" r:id="rId3"/>
            <a:extLst>
              <a:ext uri="{FF2B5EF4-FFF2-40B4-BE49-F238E27FC236}">
                <a16:creationId xmlns:a16="http://schemas.microsoft.com/office/drawing/2014/main" id="{00000000-0008-0000-0300-000067000000}"/>
              </a:ext>
            </a:extLst>
          </xdr:cNvPr>
          <xdr:cNvSpPr/>
        </xdr:nvSpPr>
        <xdr:spPr>
          <a:xfrm>
            <a:off x="444501" y="908050"/>
            <a:ext cx="1428750" cy="165620"/>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104" name="Rectangle 103">
            <a:hlinkClick xmlns:r="http://schemas.openxmlformats.org/officeDocument/2006/relationships" r:id="rId4"/>
            <a:extLst>
              <a:ext uri="{FF2B5EF4-FFF2-40B4-BE49-F238E27FC236}">
                <a16:creationId xmlns:a16="http://schemas.microsoft.com/office/drawing/2014/main" id="{00000000-0008-0000-0300-000068000000}"/>
              </a:ext>
            </a:extLst>
          </xdr:cNvPr>
          <xdr:cNvSpPr/>
        </xdr:nvSpPr>
        <xdr:spPr>
          <a:xfrm>
            <a:off x="1911351" y="908050"/>
            <a:ext cx="920749" cy="165620"/>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105" name="Rectangle 104">
            <a:hlinkClick xmlns:r="http://schemas.openxmlformats.org/officeDocument/2006/relationships" r:id="rId5"/>
            <a:extLst>
              <a:ext uri="{FF2B5EF4-FFF2-40B4-BE49-F238E27FC236}">
                <a16:creationId xmlns:a16="http://schemas.microsoft.com/office/drawing/2014/main" id="{00000000-0008-0000-0300-000069000000}"/>
              </a:ext>
            </a:extLst>
          </xdr:cNvPr>
          <xdr:cNvSpPr/>
        </xdr:nvSpPr>
        <xdr:spPr>
          <a:xfrm>
            <a:off x="2882901" y="908050"/>
            <a:ext cx="1606549" cy="165620"/>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106" name="Rectangle 105">
            <a:hlinkClick xmlns:r="http://schemas.openxmlformats.org/officeDocument/2006/relationships" r:id="rId6"/>
            <a:extLst>
              <a:ext uri="{FF2B5EF4-FFF2-40B4-BE49-F238E27FC236}">
                <a16:creationId xmlns:a16="http://schemas.microsoft.com/office/drawing/2014/main" id="{00000000-0008-0000-0300-00006A000000}"/>
              </a:ext>
            </a:extLst>
          </xdr:cNvPr>
          <xdr:cNvSpPr/>
        </xdr:nvSpPr>
        <xdr:spPr>
          <a:xfrm>
            <a:off x="4533901" y="908050"/>
            <a:ext cx="1130299" cy="165620"/>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147" name="Rectangle 146">
            <a:hlinkClick xmlns:r="http://schemas.openxmlformats.org/officeDocument/2006/relationships" r:id="rId7"/>
            <a:extLst>
              <a:ext uri="{FF2B5EF4-FFF2-40B4-BE49-F238E27FC236}">
                <a16:creationId xmlns:a16="http://schemas.microsoft.com/office/drawing/2014/main" id="{00000000-0008-0000-0300-000093000000}"/>
              </a:ext>
            </a:extLst>
          </xdr:cNvPr>
          <xdr:cNvSpPr/>
        </xdr:nvSpPr>
        <xdr:spPr>
          <a:xfrm>
            <a:off x="5715001" y="908050"/>
            <a:ext cx="1676399" cy="165620"/>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149" name="Rectangle 148">
            <a:hlinkClick xmlns:r="http://schemas.openxmlformats.org/officeDocument/2006/relationships" r:id="rId8"/>
            <a:extLst>
              <a:ext uri="{FF2B5EF4-FFF2-40B4-BE49-F238E27FC236}">
                <a16:creationId xmlns:a16="http://schemas.microsoft.com/office/drawing/2014/main" id="{00000000-0008-0000-0300-000095000000}"/>
              </a:ext>
            </a:extLst>
          </xdr:cNvPr>
          <xdr:cNvSpPr/>
        </xdr:nvSpPr>
        <xdr:spPr>
          <a:xfrm>
            <a:off x="2082800" y="1104900"/>
            <a:ext cx="1708150" cy="165620"/>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150" name="Rectangle 149">
            <a:hlinkClick xmlns:r="http://schemas.openxmlformats.org/officeDocument/2006/relationships" r:id="rId9"/>
            <a:extLst>
              <a:ext uri="{FF2B5EF4-FFF2-40B4-BE49-F238E27FC236}">
                <a16:creationId xmlns:a16="http://schemas.microsoft.com/office/drawing/2014/main" id="{00000000-0008-0000-0300-000096000000}"/>
              </a:ext>
            </a:extLst>
          </xdr:cNvPr>
          <xdr:cNvSpPr/>
        </xdr:nvSpPr>
        <xdr:spPr>
          <a:xfrm>
            <a:off x="8909050" y="190500"/>
            <a:ext cx="1073150" cy="196850"/>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151" name="Rectangle 150">
            <a:hlinkClick xmlns:r="http://schemas.openxmlformats.org/officeDocument/2006/relationships" r:id="rId10"/>
            <a:extLst>
              <a:ext uri="{FF2B5EF4-FFF2-40B4-BE49-F238E27FC236}">
                <a16:creationId xmlns:a16="http://schemas.microsoft.com/office/drawing/2014/main" id="{00000000-0008-0000-0300-000097000000}"/>
              </a:ext>
            </a:extLst>
          </xdr:cNvPr>
          <xdr:cNvSpPr/>
        </xdr:nvSpPr>
        <xdr:spPr>
          <a:xfrm>
            <a:off x="8909050" y="431800"/>
            <a:ext cx="1073150" cy="196850"/>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152" name="Rectangle 151">
            <a:hlinkClick xmlns:r="http://schemas.openxmlformats.org/officeDocument/2006/relationships" r:id="rId11"/>
            <a:extLst>
              <a:ext uri="{FF2B5EF4-FFF2-40B4-BE49-F238E27FC236}">
                <a16:creationId xmlns:a16="http://schemas.microsoft.com/office/drawing/2014/main" id="{00000000-0008-0000-0300-000098000000}"/>
              </a:ext>
            </a:extLst>
          </xdr:cNvPr>
          <xdr:cNvSpPr/>
        </xdr:nvSpPr>
        <xdr:spPr>
          <a:xfrm>
            <a:off x="444500" y="1111250"/>
            <a:ext cx="1600199" cy="165620"/>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153" name="Rectangle 152">
            <a:hlinkClick xmlns:r="http://schemas.openxmlformats.org/officeDocument/2006/relationships" r:id="rId12"/>
            <a:extLst>
              <a:ext uri="{FF2B5EF4-FFF2-40B4-BE49-F238E27FC236}">
                <a16:creationId xmlns:a16="http://schemas.microsoft.com/office/drawing/2014/main" id="{00000000-0008-0000-0300-000099000000}"/>
              </a:ext>
            </a:extLst>
          </xdr:cNvPr>
          <xdr:cNvSpPr/>
        </xdr:nvSpPr>
        <xdr:spPr>
          <a:xfrm>
            <a:off x="3835400" y="1104900"/>
            <a:ext cx="2095500" cy="165620"/>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154" name="Rectangle 153">
            <a:hlinkClick xmlns:r="http://schemas.openxmlformats.org/officeDocument/2006/relationships" r:id="rId13"/>
            <a:extLst>
              <a:ext uri="{FF2B5EF4-FFF2-40B4-BE49-F238E27FC236}">
                <a16:creationId xmlns:a16="http://schemas.microsoft.com/office/drawing/2014/main" id="{00000000-0008-0000-0300-00009A000000}"/>
              </a:ext>
            </a:extLst>
          </xdr:cNvPr>
          <xdr:cNvSpPr/>
        </xdr:nvSpPr>
        <xdr:spPr>
          <a:xfrm>
            <a:off x="5981700" y="1104900"/>
            <a:ext cx="1905000" cy="165620"/>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sp macro="" textlink="">
        <xdr:nvSpPr>
          <xdr:cNvPr id="155" name="Rectangle 154">
            <a:hlinkClick xmlns:r="http://schemas.openxmlformats.org/officeDocument/2006/relationships" r:id="rId1"/>
            <a:extLst>
              <a:ext uri="{FF2B5EF4-FFF2-40B4-BE49-F238E27FC236}">
                <a16:creationId xmlns:a16="http://schemas.microsoft.com/office/drawing/2014/main" id="{00000000-0008-0000-0300-00009B000000}"/>
              </a:ext>
            </a:extLst>
          </xdr:cNvPr>
          <xdr:cNvSpPr/>
        </xdr:nvSpPr>
        <xdr:spPr>
          <a:xfrm>
            <a:off x="7442201" y="908050"/>
            <a:ext cx="2520949" cy="165620"/>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fr-FR"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www.bdc.ca/FR/centre_conseils/outils/calculateurs_ratios/Pages/calculateurs_de_ratios.aspx" TargetMode="External"/><Relationship Id="rId7" Type="http://schemas.openxmlformats.org/officeDocument/2006/relationships/drawing" Target="../drawings/drawing4.xml"/><Relationship Id="rId2" Type="http://schemas.openxmlformats.org/officeDocument/2006/relationships/hyperlink" Target="http://www.statcan.ca/english/Subjects/Standard/naics/2002/naics02-menu.htm" TargetMode="External"/><Relationship Id="rId1" Type="http://schemas.openxmlformats.org/officeDocument/2006/relationships/hyperlink" Target="http://www.bdc.ca/FR/centre_conseils/outils/calculateurs_ratios/Pages/calculateurs_de_ratios.aspx" TargetMode="External"/><Relationship Id="rId6" Type="http://schemas.openxmlformats.org/officeDocument/2006/relationships/printerSettings" Target="../printerSettings/printerSettings3.bin"/><Relationship Id="rId5" Type="http://schemas.openxmlformats.org/officeDocument/2006/relationships/hyperlink" Target="http://www23.statcan.gc.ca/imdb/p3VD_f.pl?Function=getVDPage1&amp;TVD=118464" TargetMode="External"/><Relationship Id="rId4" Type="http://schemas.openxmlformats.org/officeDocument/2006/relationships/hyperlink" Target="http://www.bdc.ca/fr/business_tools/calculators/industry_standards.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Z562"/>
  <sheetViews>
    <sheetView workbookViewId="0">
      <selection activeCell="C46" sqref="C46"/>
    </sheetView>
  </sheetViews>
  <sheetFormatPr defaultColWidth="8.88671875" defaultRowHeight="13.2" x14ac:dyDescent="0.25"/>
  <cols>
    <col min="1" max="1" width="27.44140625" style="252" customWidth="1"/>
    <col min="2" max="2" width="12.109375" customWidth="1"/>
    <col min="3" max="3" width="14.44140625" customWidth="1"/>
    <col min="4" max="5" width="15.88671875" customWidth="1"/>
    <col min="6" max="6" width="30.109375" customWidth="1"/>
    <col min="7" max="9" width="16.109375" customWidth="1"/>
    <col min="10" max="10" width="13.33203125" customWidth="1"/>
    <col min="11" max="11" width="14.33203125" customWidth="1"/>
    <col min="12" max="12" width="13.44140625" customWidth="1"/>
    <col min="13" max="29" width="27.44140625" customWidth="1"/>
  </cols>
  <sheetData>
    <row r="1" spans="1:26" x14ac:dyDescent="0.25">
      <c r="A1" s="250" t="s">
        <v>138</v>
      </c>
      <c r="E1" s="241"/>
      <c r="F1" s="333" t="s">
        <v>464</v>
      </c>
    </row>
    <row r="2" spans="1:26" x14ac:dyDescent="0.25">
      <c r="A2" s="251" t="s">
        <v>139</v>
      </c>
      <c r="B2" s="237" t="s">
        <v>223</v>
      </c>
      <c r="C2" s="237" t="s">
        <v>224</v>
      </c>
      <c r="D2" s="237" t="s">
        <v>225</v>
      </c>
      <c r="E2">
        <f ca="1">IF(C31&gt;1,C31-1,MONTH(TODAY()))</f>
        <v>9</v>
      </c>
      <c r="F2" t="s">
        <v>203</v>
      </c>
    </row>
    <row r="3" spans="1:26" x14ac:dyDescent="0.25">
      <c r="A3" s="252" t="s">
        <v>147</v>
      </c>
      <c r="C3" s="230">
        <v>2</v>
      </c>
      <c r="D3">
        <f>Startup</f>
        <v>2</v>
      </c>
      <c r="E3">
        <f>IF(ISNUMBER(D32),D32,1975)</f>
        <v>1975</v>
      </c>
      <c r="F3" t="s">
        <v>205</v>
      </c>
      <c r="R3" s="1"/>
      <c r="S3" s="1"/>
      <c r="T3" s="1"/>
      <c r="U3" s="1"/>
      <c r="V3" s="1"/>
      <c r="W3" s="1"/>
      <c r="X3" s="1"/>
      <c r="Y3" s="1"/>
      <c r="Z3" s="1"/>
    </row>
    <row r="4" spans="1:26" x14ac:dyDescent="0.25">
      <c r="E4">
        <f ca="1">IF(C33&gt;1,C33-1,MONTH(TODAY()))</f>
        <v>9</v>
      </c>
      <c r="F4" t="s">
        <v>204</v>
      </c>
      <c r="R4" s="1"/>
      <c r="S4" s="1"/>
      <c r="T4" s="1"/>
      <c r="U4" s="1"/>
      <c r="V4" s="1"/>
      <c r="W4" s="1"/>
      <c r="X4" s="1"/>
      <c r="Y4" s="1"/>
      <c r="Z4" s="1"/>
    </row>
    <row r="5" spans="1:26" x14ac:dyDescent="0.25">
      <c r="A5" s="252" t="s">
        <v>140</v>
      </c>
      <c r="B5" t="s">
        <v>282</v>
      </c>
      <c r="C5">
        <v>1</v>
      </c>
      <c r="D5">
        <f>C5</f>
        <v>1</v>
      </c>
      <c r="E5">
        <f ca="1">IF(C34&gt;1,VLOOKUP(C34,B75:C80,2),YEAR(TODAY()))</f>
        <v>2020</v>
      </c>
      <c r="F5" t="s">
        <v>206</v>
      </c>
      <c r="R5" s="1"/>
      <c r="S5" s="1"/>
      <c r="T5" s="1"/>
      <c r="U5" s="1"/>
      <c r="V5" s="1"/>
      <c r="W5" s="1"/>
      <c r="X5" s="1"/>
      <c r="Y5" s="1"/>
      <c r="Z5" s="1"/>
    </row>
    <row r="6" spans="1:26" x14ac:dyDescent="0.25">
      <c r="B6" t="s">
        <v>283</v>
      </c>
      <c r="E6" s="141">
        <f ca="1">IF(ISERR(DATE(E3,E2,15)),TODAY(),DATE(E3,E2,15))</f>
        <v>27652</v>
      </c>
      <c r="F6" t="s">
        <v>209</v>
      </c>
      <c r="R6" s="1"/>
      <c r="S6" s="1"/>
      <c r="T6" s="1"/>
      <c r="U6" s="1"/>
      <c r="V6" s="1"/>
      <c r="W6" s="1"/>
      <c r="X6" s="1"/>
      <c r="Y6" s="1"/>
      <c r="Z6" s="1"/>
    </row>
    <row r="7" spans="1:26" x14ac:dyDescent="0.25">
      <c r="B7" t="s">
        <v>284</v>
      </c>
      <c r="E7" s="141">
        <f ca="1">IF(ISERR(DATE(E5,E4,15)),TODAY(),DATE(E5,E4,15))</f>
        <v>44089</v>
      </c>
      <c r="F7" t="s">
        <v>146</v>
      </c>
      <c r="G7" s="334"/>
      <c r="R7" s="1"/>
      <c r="S7" s="1"/>
      <c r="T7" s="1"/>
      <c r="U7" s="1"/>
      <c r="V7" s="1"/>
      <c r="W7" s="1"/>
      <c r="X7" s="1"/>
      <c r="Y7" s="1"/>
      <c r="Z7" s="1"/>
    </row>
    <row r="8" spans="1:26" x14ac:dyDescent="0.25">
      <c r="B8" t="s">
        <v>285</v>
      </c>
      <c r="G8" s="334"/>
      <c r="R8" s="1"/>
      <c r="S8" s="1"/>
      <c r="T8" s="1"/>
      <c r="U8" s="1"/>
      <c r="V8" s="1"/>
      <c r="W8" s="1"/>
      <c r="X8" s="1"/>
      <c r="Y8" s="1"/>
      <c r="Z8" s="1"/>
    </row>
    <row r="9" spans="1:26" ht="11.25" customHeight="1" x14ac:dyDescent="0.25">
      <c r="A9" s="252" t="s">
        <v>141</v>
      </c>
      <c r="B9" t="s">
        <v>502</v>
      </c>
      <c r="C9">
        <v>1</v>
      </c>
      <c r="F9" s="335" t="s">
        <v>465</v>
      </c>
      <c r="G9" s="334"/>
      <c r="R9" s="1"/>
      <c r="S9" s="1"/>
      <c r="T9" s="1"/>
      <c r="U9" s="1"/>
      <c r="V9" s="1"/>
      <c r="W9" s="1"/>
      <c r="X9" s="1"/>
      <c r="Y9" s="1"/>
      <c r="Z9" s="1"/>
    </row>
    <row r="10" spans="1:26" x14ac:dyDescent="0.25">
      <c r="B10" t="s">
        <v>303</v>
      </c>
      <c r="E10" s="248">
        <f ca="1">(YEAR(E7)-YEAR(E6))*12+MONTH(E7)-MONTH(E6)</f>
        <v>540</v>
      </c>
      <c r="F10" t="s">
        <v>466</v>
      </c>
      <c r="G10" s="334"/>
      <c r="R10" s="1"/>
      <c r="S10" s="1"/>
      <c r="T10" s="1"/>
      <c r="U10" s="1"/>
      <c r="V10" s="1"/>
      <c r="W10" s="1"/>
      <c r="X10" s="1"/>
      <c r="Y10" s="1"/>
      <c r="Z10" s="1"/>
    </row>
    <row r="11" spans="1:26" x14ac:dyDescent="0.25">
      <c r="B11" t="s">
        <v>286</v>
      </c>
      <c r="E11">
        <f ca="1">INT(E10/12)</f>
        <v>45</v>
      </c>
      <c r="F11" t="s">
        <v>467</v>
      </c>
      <c r="G11" s="334"/>
      <c r="R11" s="1"/>
      <c r="S11" s="1"/>
      <c r="T11" s="1"/>
      <c r="U11" s="1"/>
      <c r="V11" s="1"/>
      <c r="W11" s="1"/>
      <c r="X11" s="1"/>
      <c r="Y11" s="1"/>
      <c r="Z11" s="1"/>
    </row>
    <row r="12" spans="1:26" x14ac:dyDescent="0.25">
      <c r="B12" t="s">
        <v>299</v>
      </c>
      <c r="E12" s="248">
        <f ca="1">(YEAR(TODAY())-YEAR(E6))*12+MONTH(TODAY())-MONTH(E6)+1</f>
        <v>541</v>
      </c>
      <c r="F12" t="s">
        <v>468</v>
      </c>
      <c r="G12" s="334"/>
      <c r="R12" s="1"/>
      <c r="S12" s="1"/>
      <c r="T12" s="1"/>
      <c r="U12" s="1"/>
      <c r="V12" s="1"/>
      <c r="W12" s="1"/>
      <c r="X12" s="1"/>
      <c r="Y12" s="1"/>
      <c r="Z12" s="1"/>
    </row>
    <row r="13" spans="1:26" x14ac:dyDescent="0.25">
      <c r="B13" t="s">
        <v>290</v>
      </c>
      <c r="E13" s="248">
        <f ca="1">(YEAR(TODAY())-YEAR(E7))*12+MONTH(TODAY())-MONTH(E7)</f>
        <v>0</v>
      </c>
      <c r="F13" t="s">
        <v>346</v>
      </c>
      <c r="G13" s="334"/>
      <c r="R13" s="1"/>
      <c r="S13" s="1"/>
      <c r="T13" s="1"/>
      <c r="U13" s="1"/>
      <c r="V13" s="1"/>
      <c r="W13" s="1"/>
      <c r="X13" s="1"/>
      <c r="Y13" s="1"/>
      <c r="Z13" s="1"/>
    </row>
    <row r="14" spans="1:26" x14ac:dyDescent="0.25">
      <c r="B14" t="s">
        <v>289</v>
      </c>
      <c r="G14" s="334"/>
      <c r="R14" s="1"/>
      <c r="S14" s="1"/>
      <c r="T14" s="1"/>
      <c r="U14" s="1"/>
      <c r="V14" s="1"/>
      <c r="W14" s="1"/>
      <c r="X14" s="1"/>
      <c r="Y14" s="1"/>
      <c r="Z14" s="1"/>
    </row>
    <row r="15" spans="1:26" x14ac:dyDescent="0.25">
      <c r="B15" t="s">
        <v>136</v>
      </c>
      <c r="F15" s="335" t="s">
        <v>469</v>
      </c>
      <c r="R15" s="1"/>
      <c r="S15" s="1"/>
      <c r="T15" s="1"/>
      <c r="U15" s="1"/>
      <c r="V15" s="1"/>
      <c r="W15" s="1"/>
      <c r="X15" s="1"/>
      <c r="Y15" s="1"/>
      <c r="Z15" s="1"/>
    </row>
    <row r="16" spans="1:26" x14ac:dyDescent="0.25">
      <c r="A16" s="253"/>
      <c r="B16" t="s">
        <v>288</v>
      </c>
      <c r="E16">
        <f ca="1">IF(AND(Startup=1,E12&gt;0),IF(E13&gt;0,2,1),0)</f>
        <v>0</v>
      </c>
      <c r="F16" t="s">
        <v>470</v>
      </c>
      <c r="R16" s="1"/>
      <c r="S16" s="1"/>
      <c r="T16" s="1"/>
      <c r="U16" s="1"/>
      <c r="V16" s="1"/>
      <c r="W16" s="1"/>
      <c r="X16" s="1"/>
      <c r="Y16" s="1"/>
      <c r="Z16" s="1"/>
    </row>
    <row r="17" spans="1:26" x14ac:dyDescent="0.25">
      <c r="B17" t="s">
        <v>301</v>
      </c>
      <c r="E17">
        <f>IF(C3=2,1,IF(E12&gt;11,1,0))</f>
        <v>1</v>
      </c>
      <c r="F17" s="238" t="s">
        <v>471</v>
      </c>
      <c r="R17" s="1"/>
      <c r="S17" s="1"/>
      <c r="T17" s="1"/>
      <c r="U17" s="1"/>
      <c r="V17" s="1"/>
      <c r="W17" s="1"/>
      <c r="X17" s="1"/>
      <c r="Y17" s="1"/>
      <c r="Z17" s="1"/>
    </row>
    <row r="18" spans="1:26" x14ac:dyDescent="0.25">
      <c r="B18" t="s">
        <v>294</v>
      </c>
      <c r="E18">
        <f ca="1">IF(INT(E12/12)&gt;3,3,INT(E12/12))</f>
        <v>3</v>
      </c>
      <c r="F18" t="s">
        <v>472</v>
      </c>
      <c r="R18" s="1"/>
      <c r="S18" s="1"/>
      <c r="T18" s="1"/>
      <c r="U18" s="1"/>
      <c r="V18" s="1"/>
      <c r="W18" s="1"/>
      <c r="X18" s="1"/>
      <c r="Y18" s="1"/>
      <c r="Z18" s="1"/>
    </row>
    <row r="19" spans="1:26" x14ac:dyDescent="0.25">
      <c r="B19" t="s">
        <v>296</v>
      </c>
      <c r="E19">
        <f>IF(C36&gt;1,1,0)</f>
        <v>0</v>
      </c>
      <c r="F19" t="s">
        <v>473</v>
      </c>
      <c r="S19" s="1"/>
      <c r="T19" s="1"/>
      <c r="U19" s="1"/>
      <c r="V19" s="1"/>
      <c r="W19" s="1"/>
      <c r="X19" s="1"/>
      <c r="Y19" s="1"/>
      <c r="Z19" s="1"/>
    </row>
    <row r="20" spans="1:26" x14ac:dyDescent="0.25">
      <c r="B20" t="s">
        <v>300</v>
      </c>
      <c r="E20">
        <f ca="1">IF(IsExisting=0,E16,E18*10+E19)</f>
        <v>30</v>
      </c>
      <c r="F20" t="s">
        <v>210</v>
      </c>
      <c r="P20" s="182"/>
      <c r="Q20" s="182"/>
      <c r="R20" s="182"/>
      <c r="S20" s="1"/>
      <c r="T20" s="1"/>
      <c r="U20" s="1"/>
      <c r="V20" s="1"/>
      <c r="W20" s="1"/>
      <c r="X20" s="1"/>
      <c r="Y20" s="1"/>
      <c r="Z20" s="1"/>
    </row>
    <row r="21" spans="1:26" x14ac:dyDescent="0.25">
      <c r="B21" t="s">
        <v>292</v>
      </c>
      <c r="P21" s="182"/>
      <c r="Q21" s="182"/>
      <c r="R21" s="182"/>
      <c r="S21" s="1"/>
      <c r="T21" s="1"/>
      <c r="U21" s="1"/>
      <c r="V21" s="1"/>
      <c r="W21" s="1"/>
      <c r="X21" s="1"/>
      <c r="Y21" s="1"/>
      <c r="Z21" s="1"/>
    </row>
    <row r="22" spans="1:26" ht="14.4" x14ac:dyDescent="0.35">
      <c r="B22" t="s">
        <v>287</v>
      </c>
      <c r="F22" s="336" t="s">
        <v>474</v>
      </c>
      <c r="P22" s="182"/>
      <c r="Q22" s="182"/>
      <c r="R22" s="182"/>
      <c r="S22" s="7"/>
      <c r="T22" s="1"/>
      <c r="U22" s="1"/>
      <c r="V22" s="1"/>
      <c r="W22" s="1"/>
      <c r="X22" s="1"/>
      <c r="Y22" s="1"/>
      <c r="Z22" s="1"/>
    </row>
    <row r="23" spans="1:26" x14ac:dyDescent="0.25">
      <c r="A23"/>
      <c r="B23" t="s">
        <v>302</v>
      </c>
      <c r="F23" s="242" t="s">
        <v>221</v>
      </c>
      <c r="G23" s="337">
        <f ca="1">VLOOKUP(E20,$G25:$S34,2,FALSE)</f>
        <v>43359</v>
      </c>
      <c r="H23" s="337">
        <f ca="1">VLOOKUP(E20,$G25:$S34,3,FALSE)</f>
        <v>43724</v>
      </c>
      <c r="I23" s="337">
        <f ca="1">VLOOKUP(E20,$G25:$S34,4,FALSE)</f>
        <v>44089</v>
      </c>
      <c r="J23" s="337">
        <f ca="1">VLOOKUP(E20,$G25:$S34,5,FALSE)</f>
        <v>0</v>
      </c>
      <c r="K23" s="337">
        <f ca="1">VLOOKUP(E20,$G25:$S34,6,FALSE)</f>
        <v>44454</v>
      </c>
      <c r="L23" s="337">
        <f ca="1">VLOOKUP(E20,$G25:$S34,7,FALSE)</f>
        <v>44819</v>
      </c>
      <c r="M23" s="337">
        <f ca="1">VLOOKUP(E20,$G25:$S34,8,FALSE)</f>
        <v>45184</v>
      </c>
      <c r="N23" s="243"/>
      <c r="O23" s="243"/>
      <c r="P23" s="243"/>
      <c r="Q23" s="243"/>
      <c r="R23" s="243"/>
      <c r="S23" s="244"/>
      <c r="T23" s="4"/>
      <c r="U23" s="1"/>
      <c r="V23" s="1"/>
      <c r="W23" s="1"/>
      <c r="X23" s="1"/>
      <c r="Y23" s="1"/>
      <c r="Z23" s="1"/>
    </row>
    <row r="24" spans="1:26" x14ac:dyDescent="0.25">
      <c r="B24" t="s">
        <v>297</v>
      </c>
      <c r="F24" s="338" t="s">
        <v>222</v>
      </c>
      <c r="G24" s="339" t="str">
        <f ca="1">VLOOKUP(E20,$G25:$S34,9,FALSE)</f>
        <v>HISTORIQUE</v>
      </c>
      <c r="H24" s="339">
        <f ca="1">VLOOKUP(E20,$G25:$S34,10,FALSE)</f>
        <v>0</v>
      </c>
      <c r="I24" s="339">
        <f ca="1">VLOOKUP(E20,$G25:$S34,11,FALSE)</f>
        <v>0</v>
      </c>
      <c r="J24" s="339">
        <f ca="1">VLOOKUP(E20,$G25:$S34,12,FALSE)</f>
        <v>0</v>
      </c>
      <c r="K24" s="339" t="str">
        <f ca="1">VLOOKUP(E20,$G25:$S34,13,FALSE)</f>
        <v>PROJETÉ</v>
      </c>
      <c r="L24" s="339"/>
      <c r="M24" s="339"/>
      <c r="N24" s="1"/>
      <c r="O24" s="1"/>
      <c r="P24" s="1"/>
      <c r="Q24" s="1"/>
      <c r="R24" s="1"/>
      <c r="S24" s="246"/>
      <c r="T24" s="4"/>
      <c r="U24" s="1"/>
      <c r="V24" s="1"/>
      <c r="W24" s="1"/>
      <c r="X24" s="1"/>
      <c r="Y24" s="1"/>
      <c r="Z24" s="1"/>
    </row>
    <row r="25" spans="1:26" x14ac:dyDescent="0.25">
      <c r="A25" s="253"/>
      <c r="B25" t="s">
        <v>293</v>
      </c>
      <c r="F25" s="338" t="s">
        <v>148</v>
      </c>
      <c r="G25" s="1">
        <v>3</v>
      </c>
      <c r="H25" s="183">
        <f ca="1">E7+365</f>
        <v>44454</v>
      </c>
      <c r="I25" s="183">
        <f ca="1">H25+365</f>
        <v>44819</v>
      </c>
      <c r="J25" s="183">
        <f ca="1">I25+365</f>
        <v>45184</v>
      </c>
      <c r="K25" s="183"/>
      <c r="L25" s="183"/>
      <c r="M25" s="183"/>
      <c r="N25" s="183"/>
      <c r="O25" s="1" t="s">
        <v>335</v>
      </c>
      <c r="P25" s="1"/>
      <c r="Q25" s="1"/>
      <c r="R25" s="1"/>
      <c r="S25" s="246"/>
      <c r="T25" s="4"/>
      <c r="U25" s="1"/>
      <c r="V25" s="1"/>
      <c r="W25" s="1"/>
      <c r="X25" s="1"/>
      <c r="Y25" s="1"/>
      <c r="Z25" s="1"/>
    </row>
    <row r="26" spans="1:26" x14ac:dyDescent="0.25">
      <c r="A26" s="253"/>
      <c r="B26" t="s">
        <v>295</v>
      </c>
      <c r="F26" s="245" t="s">
        <v>211</v>
      </c>
      <c r="G26" s="1">
        <v>0</v>
      </c>
      <c r="H26" s="183">
        <f ca="1">E7</f>
        <v>44089</v>
      </c>
      <c r="I26" s="183">
        <f ca="1">H26+365</f>
        <v>44454</v>
      </c>
      <c r="J26" s="183">
        <f ca="1">I26+365</f>
        <v>44819</v>
      </c>
      <c r="K26" s="183"/>
      <c r="L26" s="183"/>
      <c r="M26" s="183"/>
      <c r="N26" s="183"/>
      <c r="O26" s="1" t="s">
        <v>335</v>
      </c>
      <c r="P26" s="1"/>
      <c r="Q26" s="1"/>
      <c r="R26" s="1"/>
      <c r="S26" s="246"/>
      <c r="T26" s="4"/>
      <c r="U26" s="1"/>
      <c r="X26" s="1"/>
      <c r="Y26" s="1"/>
      <c r="Z26" s="1"/>
    </row>
    <row r="27" spans="1:26" x14ac:dyDescent="0.25">
      <c r="B27" t="s">
        <v>505</v>
      </c>
      <c r="F27" s="338" t="s">
        <v>475</v>
      </c>
      <c r="G27" s="340">
        <v>1</v>
      </c>
      <c r="H27" s="249" t="str">
        <f ca="1">E12&amp;" mois"</f>
        <v>541 mois</v>
      </c>
      <c r="I27" s="1"/>
      <c r="J27" s="183"/>
      <c r="K27" s="183">
        <f ca="1">E7</f>
        <v>44089</v>
      </c>
      <c r="L27" s="183">
        <f t="shared" ref="L27:L32" ca="1" si="0">K27+365</f>
        <v>44454</v>
      </c>
      <c r="M27" s="183"/>
      <c r="N27" s="183"/>
      <c r="O27" s="1" t="s">
        <v>336</v>
      </c>
      <c r="P27" s="1"/>
      <c r="Q27" s="1"/>
      <c r="R27" s="1" t="s">
        <v>335</v>
      </c>
      <c r="S27" s="246"/>
      <c r="X27" s="1"/>
      <c r="Y27" s="1"/>
      <c r="Z27" s="1"/>
    </row>
    <row r="28" spans="1:26" x14ac:dyDescent="0.25">
      <c r="B28" t="s">
        <v>304</v>
      </c>
      <c r="F28" s="345" t="s">
        <v>345</v>
      </c>
      <c r="G28" s="346">
        <v>2</v>
      </c>
      <c r="H28" s="252" t="str">
        <f ca="1">"("&amp;E13&amp;" mois"&amp;")"</f>
        <v>(0 mois)</v>
      </c>
      <c r="I28" s="183"/>
      <c r="J28" s="183">
        <f ca="1">E7+365</f>
        <v>44454</v>
      </c>
      <c r="K28" s="183">
        <f ca="1">J28+365</f>
        <v>44819</v>
      </c>
      <c r="L28" s="183">
        <f t="shared" ca="1" si="0"/>
        <v>45184</v>
      </c>
      <c r="M28" s="183"/>
      <c r="N28" s="183"/>
      <c r="O28" s="1" t="s">
        <v>336</v>
      </c>
      <c r="P28" s="1"/>
      <c r="Q28" s="1" t="s">
        <v>335</v>
      </c>
      <c r="R28" s="1"/>
      <c r="S28" s="246"/>
      <c r="X28" s="1"/>
      <c r="Y28" s="1"/>
      <c r="Z28" s="1"/>
    </row>
    <row r="29" spans="1:26" x14ac:dyDescent="0.25">
      <c r="B29" t="s">
        <v>298</v>
      </c>
      <c r="F29" s="245" t="s">
        <v>212</v>
      </c>
      <c r="G29" s="1">
        <v>10</v>
      </c>
      <c r="H29" s="183">
        <f ca="1">E7</f>
        <v>44089</v>
      </c>
      <c r="I29" s="183"/>
      <c r="J29" s="183">
        <f ca="1">E7+365</f>
        <v>44454</v>
      </c>
      <c r="K29" s="183">
        <f ca="1">J29+365</f>
        <v>44819</v>
      </c>
      <c r="L29" s="183">
        <f t="shared" ca="1" si="0"/>
        <v>45184</v>
      </c>
      <c r="M29" s="183"/>
      <c r="N29" s="183"/>
      <c r="O29" s="1" t="s">
        <v>336</v>
      </c>
      <c r="P29" s="1"/>
      <c r="Q29" s="1" t="s">
        <v>335</v>
      </c>
      <c r="R29" s="1"/>
      <c r="S29" s="246"/>
      <c r="X29" s="1"/>
      <c r="Y29" s="1"/>
      <c r="Z29" s="1"/>
    </row>
    <row r="30" spans="1:26" x14ac:dyDescent="0.25">
      <c r="B30" t="s">
        <v>291</v>
      </c>
      <c r="F30" s="245" t="s">
        <v>216</v>
      </c>
      <c r="G30" s="1">
        <v>11</v>
      </c>
      <c r="H30" s="183">
        <f ca="1">E7</f>
        <v>44089</v>
      </c>
      <c r="I30" s="247" t="s">
        <v>482</v>
      </c>
      <c r="J30" s="183"/>
      <c r="K30" s="183">
        <f ca="1">E7+365</f>
        <v>44454</v>
      </c>
      <c r="L30" s="183">
        <f t="shared" ca="1" si="0"/>
        <v>44819</v>
      </c>
      <c r="M30" s="183">
        <f ca="1">L30+365</f>
        <v>45184</v>
      </c>
      <c r="N30" s="183"/>
      <c r="O30" s="1" t="s">
        <v>336</v>
      </c>
      <c r="P30" s="1"/>
      <c r="Q30" s="1"/>
      <c r="R30" s="1" t="s">
        <v>335</v>
      </c>
      <c r="S30" s="246"/>
      <c r="X30" s="1"/>
      <c r="Y30" s="1"/>
      <c r="Z30" s="1"/>
    </row>
    <row r="31" spans="1:26" x14ac:dyDescent="0.25">
      <c r="A31" s="252" t="s">
        <v>137</v>
      </c>
      <c r="B31" t="s">
        <v>306</v>
      </c>
      <c r="C31">
        <v>1</v>
      </c>
      <c r="D31">
        <f ca="1">CHOOSE(C31,TODAY(),1,2,3,4,5,6,7,8,9,10,11,12,TODAY())</f>
        <v>44092</v>
      </c>
      <c r="E31" t="s">
        <v>577</v>
      </c>
      <c r="F31" s="245" t="s">
        <v>217</v>
      </c>
      <c r="G31" s="1">
        <v>20</v>
      </c>
      <c r="H31" s="183">
        <f ca="1">I31-365</f>
        <v>43724</v>
      </c>
      <c r="I31" s="183">
        <f ca="1">E7</f>
        <v>44089</v>
      </c>
      <c r="J31" s="183"/>
      <c r="K31" s="183">
        <f ca="1">E7+365</f>
        <v>44454</v>
      </c>
      <c r="L31" s="183">
        <f t="shared" ca="1" si="0"/>
        <v>44819</v>
      </c>
      <c r="M31" s="183">
        <f ca="1">L31+365</f>
        <v>45184</v>
      </c>
      <c r="N31" s="183"/>
      <c r="O31" s="1" t="s">
        <v>336</v>
      </c>
      <c r="P31" s="1"/>
      <c r="Q31" s="1"/>
      <c r="R31" s="1" t="s">
        <v>335</v>
      </c>
      <c r="S31" s="246"/>
      <c r="X31" s="1"/>
      <c r="Y31" s="1"/>
      <c r="Z31" s="1"/>
    </row>
    <row r="32" spans="1:26" x14ac:dyDescent="0.25">
      <c r="A32" s="252" t="s">
        <v>226</v>
      </c>
      <c r="B32" t="s">
        <v>305</v>
      </c>
      <c r="C32">
        <v>1</v>
      </c>
      <c r="D32" t="str">
        <f>VLOOKUP(C32,B45:C74,2)</f>
        <v>année</v>
      </c>
      <c r="F32" s="245" t="s">
        <v>218</v>
      </c>
      <c r="G32" s="1">
        <v>21</v>
      </c>
      <c r="H32" s="183">
        <f ca="1">I32-365</f>
        <v>43724</v>
      </c>
      <c r="I32" s="183">
        <f ca="1">E7</f>
        <v>44089</v>
      </c>
      <c r="J32" s="247" t="s">
        <v>482</v>
      </c>
      <c r="K32" s="183">
        <f ca="1">E7+365</f>
        <v>44454</v>
      </c>
      <c r="L32" s="183">
        <f t="shared" ca="1" si="0"/>
        <v>44819</v>
      </c>
      <c r="M32" s="183">
        <f ca="1">L32+365</f>
        <v>45184</v>
      </c>
      <c r="N32" s="183"/>
      <c r="O32" s="1" t="s">
        <v>336</v>
      </c>
      <c r="P32" s="1"/>
      <c r="Q32" s="1"/>
      <c r="R32" s="1" t="s">
        <v>335</v>
      </c>
      <c r="S32" s="246"/>
      <c r="X32" s="1"/>
      <c r="Y32" s="1"/>
      <c r="Z32" s="1"/>
    </row>
    <row r="33" spans="1:26" x14ac:dyDescent="0.25">
      <c r="A33" s="252" t="s">
        <v>227</v>
      </c>
      <c r="B33" t="s">
        <v>307</v>
      </c>
      <c r="C33">
        <v>1</v>
      </c>
      <c r="D33">
        <f ca="1">CHOOSE(C33,TODAY(),1,2,3,4,5,6,7,8,9,10,11,12,TODAY())</f>
        <v>44092</v>
      </c>
      <c r="F33" s="245" t="s">
        <v>219</v>
      </c>
      <c r="G33" s="1">
        <v>30</v>
      </c>
      <c r="H33" s="183">
        <f ca="1">I33-365</f>
        <v>43359</v>
      </c>
      <c r="I33" s="183">
        <f ca="1">J33-365</f>
        <v>43724</v>
      </c>
      <c r="J33" s="183">
        <f ca="1">E7</f>
        <v>44089</v>
      </c>
      <c r="K33" s="183"/>
      <c r="L33" s="183">
        <f ca="1">E7+365</f>
        <v>44454</v>
      </c>
      <c r="M33" s="183">
        <f ca="1">L33+365</f>
        <v>44819</v>
      </c>
      <c r="N33" s="183">
        <f ca="1">M33+365</f>
        <v>45184</v>
      </c>
      <c r="O33" s="1" t="s">
        <v>336</v>
      </c>
      <c r="P33" s="1"/>
      <c r="Q33" s="1"/>
      <c r="R33" s="1"/>
      <c r="S33" s="246" t="s">
        <v>335</v>
      </c>
      <c r="X33" s="1"/>
      <c r="Y33" s="1"/>
      <c r="Z33" s="1"/>
    </row>
    <row r="34" spans="1:26" x14ac:dyDescent="0.25">
      <c r="B34" t="s">
        <v>545</v>
      </c>
      <c r="C34">
        <v>1</v>
      </c>
      <c r="D34">
        <f ca="1">IF(C34&gt;1,VLOOKUP(C34,B75:C80,2),YEAR(TODAY()))</f>
        <v>2020</v>
      </c>
      <c r="F34" s="341" t="s">
        <v>220</v>
      </c>
      <c r="G34" s="7">
        <v>31</v>
      </c>
      <c r="H34" s="342">
        <f ca="1">I34-365</f>
        <v>43359</v>
      </c>
      <c r="I34" s="342">
        <f ca="1">J34-365</f>
        <v>43724</v>
      </c>
      <c r="J34" s="342">
        <f ca="1">E7</f>
        <v>44089</v>
      </c>
      <c r="K34" s="343" t="s">
        <v>482</v>
      </c>
      <c r="L34" s="344">
        <f ca="1">E7+365</f>
        <v>44454</v>
      </c>
      <c r="M34" s="344">
        <f ca="1">L34+365</f>
        <v>44819</v>
      </c>
      <c r="N34" s="183">
        <f ca="1">M34+365</f>
        <v>45184</v>
      </c>
      <c r="O34" s="7" t="s">
        <v>336</v>
      </c>
      <c r="P34" s="7"/>
      <c r="Q34" s="7"/>
      <c r="R34" s="7"/>
      <c r="S34" s="347" t="s">
        <v>335</v>
      </c>
      <c r="X34" s="1"/>
      <c r="Y34" s="1"/>
      <c r="Z34" s="1"/>
    </row>
    <row r="35" spans="1:26" x14ac:dyDescent="0.25">
      <c r="B35" t="s">
        <v>308</v>
      </c>
      <c r="C35">
        <f>IF($C$3=1,14,1)</f>
        <v>1</v>
      </c>
      <c r="D35">
        <f>PlanFinancier!D18</f>
        <v>0</v>
      </c>
      <c r="E35">
        <v>1</v>
      </c>
      <c r="F35" t="s">
        <v>213</v>
      </c>
      <c r="X35" s="1"/>
      <c r="Y35" s="1"/>
      <c r="Z35" s="1"/>
    </row>
    <row r="36" spans="1:26" x14ac:dyDescent="0.25">
      <c r="A36" s="253"/>
      <c r="B36" t="s">
        <v>546</v>
      </c>
      <c r="C36">
        <v>1</v>
      </c>
      <c r="D36">
        <f>PlanFinancier!E18</f>
        <v>0</v>
      </c>
      <c r="E36" t="s">
        <v>461</v>
      </c>
      <c r="F36" t="s">
        <v>214</v>
      </c>
      <c r="G36" s="335" t="s">
        <v>476</v>
      </c>
      <c r="X36" s="1"/>
      <c r="Y36" s="1"/>
      <c r="Z36" s="1"/>
    </row>
    <row r="37" spans="1:26" x14ac:dyDescent="0.25">
      <c r="A37" s="253"/>
      <c r="B37" t="s">
        <v>547</v>
      </c>
      <c r="G37">
        <v>1</v>
      </c>
      <c r="X37" s="1"/>
      <c r="Y37" s="1"/>
      <c r="Z37" s="1"/>
    </row>
    <row r="38" spans="1:26" x14ac:dyDescent="0.25">
      <c r="A38" s="253"/>
      <c r="B38" t="s">
        <v>309</v>
      </c>
      <c r="G38">
        <v>1</v>
      </c>
      <c r="X38" s="1"/>
      <c r="Y38" s="1"/>
      <c r="Z38" s="1"/>
    </row>
    <row r="39" spans="1:26" x14ac:dyDescent="0.25">
      <c r="B39" t="s">
        <v>548</v>
      </c>
      <c r="G39">
        <f>IF($C$3=1,CHOOSE($C$31,1,13,2,3,4,5,6,7,8,9,10,11,12,),1)</f>
        <v>1</v>
      </c>
    </row>
    <row r="40" spans="1:26" x14ac:dyDescent="0.25">
      <c r="B40" t="s">
        <v>310</v>
      </c>
      <c r="G40">
        <f>IF(AND($C$3=1,G$33&gt;1),IF($C$31&gt;2,$C$32+2,$C$32+1),1)</f>
        <v>1</v>
      </c>
    </row>
    <row r="41" spans="1:26" x14ac:dyDescent="0.25">
      <c r="B41" t="s">
        <v>311</v>
      </c>
      <c r="G41">
        <f>IF($C$3=1,14,1)</f>
        <v>1</v>
      </c>
    </row>
    <row r="42" spans="1:26" x14ac:dyDescent="0.25">
      <c r="B42" t="s">
        <v>312</v>
      </c>
      <c r="G42">
        <v>1</v>
      </c>
    </row>
    <row r="43" spans="1:26" x14ac:dyDescent="0.25">
      <c r="A43" s="142"/>
      <c r="B43" t="s">
        <v>313</v>
      </c>
      <c r="D43" t="s">
        <v>94</v>
      </c>
      <c r="E43" s="138" t="s">
        <v>95</v>
      </c>
    </row>
    <row r="44" spans="1:26" x14ac:dyDescent="0.25">
      <c r="B44" t="s">
        <v>314</v>
      </c>
      <c r="D44" s="225">
        <v>9</v>
      </c>
      <c r="E44" s="224">
        <v>7</v>
      </c>
    </row>
    <row r="45" spans="1:26" x14ac:dyDescent="0.25">
      <c r="A45" s="142" t="s">
        <v>207</v>
      </c>
      <c r="B45">
        <v>1</v>
      </c>
      <c r="C45" t="s">
        <v>234</v>
      </c>
      <c r="D45" s="161">
        <v>5</v>
      </c>
      <c r="E45" s="225">
        <v>7</v>
      </c>
    </row>
    <row r="46" spans="1:26" x14ac:dyDescent="0.25">
      <c r="B46">
        <v>2</v>
      </c>
      <c r="C46" s="238">
        <f ca="1">YEAR(TODAY())-1</f>
        <v>2019</v>
      </c>
      <c r="D46">
        <v>4</v>
      </c>
    </row>
    <row r="47" spans="1:26" x14ac:dyDescent="0.25">
      <c r="B47">
        <v>3</v>
      </c>
      <c r="C47" s="238">
        <f ca="1">IF(C3=2,C46-1,C46+1)</f>
        <v>2018</v>
      </c>
    </row>
    <row r="48" spans="1:26" x14ac:dyDescent="0.25">
      <c r="B48">
        <v>4</v>
      </c>
      <c r="C48" s="238">
        <f ca="1">IF(C3=2,C47-1,C47+1)</f>
        <v>2017</v>
      </c>
    </row>
    <row r="49" spans="2:3" x14ac:dyDescent="0.25">
      <c r="B49">
        <v>5</v>
      </c>
      <c r="C49" s="238">
        <f ca="1">IF(C3=2,C48-1,C48+1)</f>
        <v>2016</v>
      </c>
    </row>
    <row r="50" spans="2:3" x14ac:dyDescent="0.25">
      <c r="B50">
        <v>6</v>
      </c>
      <c r="C50" s="238">
        <f ca="1">IF(C3=2,C49-1,"")</f>
        <v>2015</v>
      </c>
    </row>
    <row r="51" spans="2:3" x14ac:dyDescent="0.25">
      <c r="B51">
        <v>7</v>
      </c>
      <c r="C51" s="238">
        <f ca="1">IF(C3=2,C50-1,"")</f>
        <v>2014</v>
      </c>
    </row>
    <row r="52" spans="2:3" x14ac:dyDescent="0.25">
      <c r="B52">
        <v>8</v>
      </c>
      <c r="C52" s="238">
        <f ca="1">IF(C3=2,C51-1,"")</f>
        <v>2013</v>
      </c>
    </row>
    <row r="53" spans="2:3" x14ac:dyDescent="0.25">
      <c r="B53">
        <v>9</v>
      </c>
      <c r="C53" s="238">
        <f ca="1">IF(C3=2,C52-1,"")</f>
        <v>2012</v>
      </c>
    </row>
    <row r="54" spans="2:3" x14ac:dyDescent="0.25">
      <c r="B54">
        <v>10</v>
      </c>
      <c r="C54" s="238">
        <f ca="1">IF(C3=2,C53-1,"")</f>
        <v>2011</v>
      </c>
    </row>
    <row r="55" spans="2:3" x14ac:dyDescent="0.25">
      <c r="B55">
        <v>11</v>
      </c>
      <c r="C55" s="238">
        <f ca="1">IF(C3=2,C54-1,"")</f>
        <v>2010</v>
      </c>
    </row>
    <row r="56" spans="2:3" x14ac:dyDescent="0.25">
      <c r="B56">
        <v>12</v>
      </c>
      <c r="C56" s="238">
        <f ca="1">IF(C3=2,C55-1,"")</f>
        <v>2009</v>
      </c>
    </row>
    <row r="57" spans="2:3" x14ac:dyDescent="0.25">
      <c r="B57">
        <v>13</v>
      </c>
      <c r="C57" s="238">
        <f ca="1">IF(C3=2,C56-1,"")</f>
        <v>2008</v>
      </c>
    </row>
    <row r="58" spans="2:3" x14ac:dyDescent="0.25">
      <c r="B58">
        <v>14</v>
      </c>
      <c r="C58" s="238">
        <f ca="1">IF(C3=2,C57-1,"")</f>
        <v>2007</v>
      </c>
    </row>
    <row r="59" spans="2:3" x14ac:dyDescent="0.25">
      <c r="B59">
        <v>15</v>
      </c>
      <c r="C59" s="238">
        <f ca="1">IF(C3=2,C58-1,"")</f>
        <v>2006</v>
      </c>
    </row>
    <row r="60" spans="2:3" x14ac:dyDescent="0.25">
      <c r="B60">
        <v>16</v>
      </c>
      <c r="C60" s="238">
        <f ca="1">IF(C3=2,C59-1,"")</f>
        <v>2005</v>
      </c>
    </row>
    <row r="61" spans="2:3" x14ac:dyDescent="0.25">
      <c r="B61">
        <v>17</v>
      </c>
      <c r="C61" s="238">
        <f ca="1">IF(C3=2,C60-1,"")</f>
        <v>2004</v>
      </c>
    </row>
    <row r="62" spans="2:3" x14ac:dyDescent="0.25">
      <c r="B62">
        <v>18</v>
      </c>
      <c r="C62" s="238">
        <f ca="1">IF(C3=2,C61-1,"")</f>
        <v>2003</v>
      </c>
    </row>
    <row r="63" spans="2:3" x14ac:dyDescent="0.25">
      <c r="B63">
        <v>19</v>
      </c>
      <c r="C63" s="238">
        <f ca="1">IF(C3=2,C62-1,"")</f>
        <v>2002</v>
      </c>
    </row>
    <row r="64" spans="2:3" x14ac:dyDescent="0.25">
      <c r="B64">
        <v>20</v>
      </c>
      <c r="C64" s="238">
        <f ca="1">IF(C3=2,C63-1,"")</f>
        <v>2001</v>
      </c>
    </row>
    <row r="65" spans="1:3" x14ac:dyDescent="0.25">
      <c r="B65">
        <v>21</v>
      </c>
      <c r="C65" s="238">
        <f ca="1">IF(C3=2,C64-1,"")</f>
        <v>2000</v>
      </c>
    </row>
    <row r="66" spans="1:3" x14ac:dyDescent="0.25">
      <c r="B66">
        <v>22</v>
      </c>
      <c r="C66" s="238">
        <f ca="1">IF(C3=2,C65-1,"")</f>
        <v>1999</v>
      </c>
    </row>
    <row r="67" spans="1:3" x14ac:dyDescent="0.25">
      <c r="B67">
        <v>23</v>
      </c>
      <c r="C67" s="238">
        <f ca="1">IF(C3=2,C66-1,"")</f>
        <v>1998</v>
      </c>
    </row>
    <row r="68" spans="1:3" x14ac:dyDescent="0.25">
      <c r="B68">
        <v>24</v>
      </c>
      <c r="C68" s="238">
        <f ca="1">IF(C3=2,C67-1,"")</f>
        <v>1997</v>
      </c>
    </row>
    <row r="69" spans="1:3" x14ac:dyDescent="0.25">
      <c r="B69">
        <v>25</v>
      </c>
      <c r="C69" s="238">
        <f ca="1">IF(C3=2,C68-1,"")</f>
        <v>1996</v>
      </c>
    </row>
    <row r="70" spans="1:3" x14ac:dyDescent="0.25">
      <c r="B70">
        <v>26</v>
      </c>
      <c r="C70" s="238">
        <f ca="1">IF(C3=2,C69-1,"")</f>
        <v>1995</v>
      </c>
    </row>
    <row r="71" spans="1:3" x14ac:dyDescent="0.25">
      <c r="B71">
        <v>27</v>
      </c>
      <c r="C71" s="238">
        <f ca="1">IF(C3=2,C70-1,"")</f>
        <v>1994</v>
      </c>
    </row>
    <row r="72" spans="1:3" x14ac:dyDescent="0.25">
      <c r="B72">
        <v>28</v>
      </c>
      <c r="C72" s="238">
        <f ca="1">IF(C3=2,C71-1,"")</f>
        <v>1993</v>
      </c>
    </row>
    <row r="73" spans="1:3" x14ac:dyDescent="0.25">
      <c r="B73">
        <v>29</v>
      </c>
      <c r="C73" s="238">
        <f ca="1">IF(C3=2,C72-1,"")</f>
        <v>1992</v>
      </c>
    </row>
    <row r="74" spans="1:3" x14ac:dyDescent="0.25">
      <c r="B74">
        <v>30</v>
      </c>
      <c r="C74" s="238" t="str">
        <f ca="1">IF(C3=2,"&lt;"&amp;C73,"")</f>
        <v>&lt;1992</v>
      </c>
    </row>
    <row r="75" spans="1:3" x14ac:dyDescent="0.25">
      <c r="A75" s="252" t="s">
        <v>208</v>
      </c>
      <c r="B75">
        <v>1</v>
      </c>
      <c r="C75" t="str">
        <f>C45</f>
        <v>année</v>
      </c>
    </row>
    <row r="76" spans="1:3" x14ac:dyDescent="0.25">
      <c r="B76">
        <v>2</v>
      </c>
      <c r="C76" s="238">
        <f ca="1">IF(C$3=1,C46-1,C46-2)</f>
        <v>2017</v>
      </c>
    </row>
    <row r="77" spans="1:3" x14ac:dyDescent="0.25">
      <c r="B77">
        <v>3</v>
      </c>
      <c r="C77" s="238">
        <f ca="1">C76+1</f>
        <v>2018</v>
      </c>
    </row>
    <row r="78" spans="1:3" x14ac:dyDescent="0.25">
      <c r="B78">
        <v>4</v>
      </c>
      <c r="C78" s="238">
        <f ca="1">C77+1</f>
        <v>2019</v>
      </c>
    </row>
    <row r="79" spans="1:3" x14ac:dyDescent="0.25">
      <c r="B79">
        <v>5</v>
      </c>
      <c r="C79" s="238">
        <f ca="1">C78+1</f>
        <v>2020</v>
      </c>
    </row>
    <row r="80" spans="1:3" x14ac:dyDescent="0.25">
      <c r="B80">
        <v>6</v>
      </c>
      <c r="C80" s="238">
        <f ca="1">C79+1</f>
        <v>2021</v>
      </c>
    </row>
    <row r="81" spans="1:26" x14ac:dyDescent="0.25">
      <c r="A81" s="252" t="s">
        <v>227</v>
      </c>
      <c r="B81">
        <v>1</v>
      </c>
      <c r="C81" s="238" t="str">
        <f>IF($C$3=1,"s.o.","année")</f>
        <v>année</v>
      </c>
    </row>
    <row r="82" spans="1:26" x14ac:dyDescent="0.25">
      <c r="B82">
        <v>2</v>
      </c>
      <c r="C82" s="238">
        <f ca="1">IF(C3=1,C46-1,C46-2)</f>
        <v>2017</v>
      </c>
    </row>
    <row r="83" spans="1:26" x14ac:dyDescent="0.25">
      <c r="B83">
        <v>3</v>
      </c>
      <c r="C83" s="238">
        <f ca="1">C82+1</f>
        <v>2018</v>
      </c>
    </row>
    <row r="84" spans="1:26" x14ac:dyDescent="0.25">
      <c r="B84">
        <v>4</v>
      </c>
      <c r="C84" s="238">
        <f ca="1">C83+1</f>
        <v>2019</v>
      </c>
    </row>
    <row r="85" spans="1:26" x14ac:dyDescent="0.25">
      <c r="B85">
        <v>5</v>
      </c>
      <c r="C85" s="238">
        <f ca="1">C84+1</f>
        <v>2020</v>
      </c>
      <c r="R85" s="1"/>
      <c r="S85" s="1"/>
      <c r="T85" s="1"/>
      <c r="U85" s="1"/>
      <c r="V85" s="1"/>
      <c r="W85" s="1"/>
      <c r="X85" s="1"/>
      <c r="Y85" s="1"/>
      <c r="Z85" s="1"/>
    </row>
    <row r="86" spans="1:26" x14ac:dyDescent="0.25">
      <c r="B86" s="238"/>
      <c r="R86" s="1"/>
      <c r="S86" s="1"/>
      <c r="T86" s="1"/>
      <c r="U86" s="1"/>
      <c r="V86" s="1"/>
      <c r="W86" s="1"/>
      <c r="X86" s="1"/>
      <c r="Y86" s="1"/>
      <c r="Z86" s="1"/>
    </row>
    <row r="87" spans="1:26" x14ac:dyDescent="0.25">
      <c r="A87" s="252" t="s">
        <v>149</v>
      </c>
      <c r="B87" t="s">
        <v>315</v>
      </c>
      <c r="R87" s="1"/>
      <c r="S87" s="1"/>
      <c r="T87" s="1"/>
      <c r="U87" s="1"/>
      <c r="V87" s="1"/>
      <c r="W87" s="1"/>
      <c r="X87" s="1"/>
      <c r="Y87" s="1"/>
      <c r="Z87" s="1"/>
    </row>
    <row r="88" spans="1:26" x14ac:dyDescent="0.25">
      <c r="B88" t="s">
        <v>316</v>
      </c>
      <c r="L88" t="e">
        <f>IF(#REF!&gt;0," ",0)</f>
        <v>#REF!</v>
      </c>
      <c r="M88" t="e">
        <f>IF(#REF!&gt;0," ",0)</f>
        <v>#REF!</v>
      </c>
      <c r="N88" t="e">
        <f>IF(#REF!&gt;0," ",0)</f>
        <v>#REF!</v>
      </c>
      <c r="R88" s="1"/>
      <c r="S88" s="1"/>
      <c r="T88" s="1"/>
      <c r="U88" s="1"/>
      <c r="V88" s="1"/>
      <c r="W88" s="1"/>
      <c r="X88" s="1"/>
      <c r="Y88" s="1"/>
      <c r="Z88" s="1"/>
    </row>
    <row r="89" spans="1:26" x14ac:dyDescent="0.25">
      <c r="B89" t="s">
        <v>317</v>
      </c>
      <c r="R89" s="1"/>
      <c r="S89" s="1"/>
      <c r="T89" s="1"/>
      <c r="U89" s="1"/>
      <c r="V89" s="1"/>
      <c r="W89" s="1"/>
      <c r="X89" s="1"/>
      <c r="Y89" s="1"/>
      <c r="Z89" s="1"/>
    </row>
    <row r="90" spans="1:26" x14ac:dyDescent="0.25">
      <c r="B90" t="s">
        <v>318</v>
      </c>
      <c r="L90" s="137"/>
      <c r="M90" s="137"/>
      <c r="N90" s="137"/>
      <c r="O90" s="181"/>
      <c r="P90" s="181"/>
      <c r="R90" s="1"/>
      <c r="S90" s="1"/>
      <c r="T90" s="1"/>
      <c r="U90" s="1"/>
      <c r="V90" s="1"/>
      <c r="W90" s="1"/>
      <c r="X90" s="1"/>
      <c r="Y90" s="1"/>
      <c r="Z90" s="1"/>
    </row>
    <row r="91" spans="1:26" x14ac:dyDescent="0.25">
      <c r="A91" s="253"/>
      <c r="B91" t="s">
        <v>319</v>
      </c>
      <c r="R91" s="1"/>
      <c r="S91" s="1"/>
      <c r="T91" s="1"/>
      <c r="U91" s="1"/>
      <c r="V91" s="1"/>
      <c r="W91" s="1"/>
      <c r="X91" s="1"/>
      <c r="Y91" s="1"/>
      <c r="Z91" s="1"/>
    </row>
    <row r="92" spans="1:26" x14ac:dyDescent="0.25">
      <c r="B92" t="s">
        <v>320</v>
      </c>
      <c r="R92" s="1"/>
      <c r="S92" s="1"/>
      <c r="T92" s="1"/>
      <c r="U92" s="1"/>
      <c r="V92" s="1"/>
      <c r="W92" s="1"/>
      <c r="X92" s="1"/>
      <c r="Y92" s="1"/>
      <c r="Z92" s="1"/>
    </row>
    <row r="93" spans="1:26" x14ac:dyDescent="0.25">
      <c r="B93" t="s">
        <v>502</v>
      </c>
      <c r="R93" s="1"/>
      <c r="S93" s="1"/>
      <c r="T93" s="1"/>
      <c r="U93" s="1"/>
      <c r="V93" s="1"/>
      <c r="W93" s="1"/>
      <c r="X93" s="1"/>
      <c r="Y93" s="1"/>
      <c r="Z93" s="1"/>
    </row>
    <row r="94" spans="1:26" x14ac:dyDescent="0.25">
      <c r="A94" s="252" t="s">
        <v>142</v>
      </c>
      <c r="B94" t="s">
        <v>321</v>
      </c>
      <c r="R94" s="1"/>
      <c r="S94" s="1"/>
      <c r="T94" s="1"/>
      <c r="U94" s="1"/>
      <c r="V94" s="1"/>
      <c r="W94" s="1"/>
      <c r="X94" s="1"/>
      <c r="Y94" s="1"/>
      <c r="Z94" s="1"/>
    </row>
    <row r="95" spans="1:26" x14ac:dyDescent="0.25">
      <c r="B95" t="s">
        <v>93</v>
      </c>
      <c r="R95" s="1"/>
      <c r="S95" s="1"/>
      <c r="T95" s="1"/>
      <c r="U95" s="1"/>
      <c r="V95" s="1"/>
      <c r="W95" s="1"/>
      <c r="X95" s="1"/>
      <c r="Y95" s="1"/>
      <c r="Z95" s="1"/>
    </row>
    <row r="96" spans="1:26" x14ac:dyDescent="0.25">
      <c r="B96" t="s">
        <v>322</v>
      </c>
      <c r="R96" s="1"/>
      <c r="S96" s="1"/>
      <c r="T96" s="1"/>
      <c r="U96" s="1"/>
      <c r="V96" s="1"/>
      <c r="W96" s="1"/>
      <c r="X96" s="1"/>
      <c r="Y96" s="1"/>
      <c r="Z96" s="1"/>
    </row>
    <row r="97" spans="1:26" x14ac:dyDescent="0.25">
      <c r="B97" t="s">
        <v>323</v>
      </c>
      <c r="R97" s="1"/>
      <c r="S97" s="1"/>
      <c r="T97" s="1"/>
      <c r="U97" s="1"/>
      <c r="V97" s="1"/>
      <c r="W97" s="1"/>
      <c r="X97" s="1"/>
      <c r="Y97" s="1"/>
      <c r="Z97" s="1"/>
    </row>
    <row r="98" spans="1:26" x14ac:dyDescent="0.25">
      <c r="B98" t="s">
        <v>324</v>
      </c>
      <c r="R98" s="1"/>
      <c r="S98" s="1"/>
      <c r="T98" s="1"/>
      <c r="U98" s="1"/>
      <c r="V98" s="1"/>
      <c r="W98" s="1"/>
      <c r="X98" s="1"/>
      <c r="Y98" s="1"/>
      <c r="Z98" s="1"/>
    </row>
    <row r="99" spans="1:26" x14ac:dyDescent="0.25">
      <c r="B99" t="s">
        <v>325</v>
      </c>
      <c r="R99" s="1"/>
      <c r="S99" s="1"/>
      <c r="T99" s="1"/>
      <c r="U99" s="1"/>
      <c r="V99" s="1"/>
      <c r="W99" s="1"/>
      <c r="X99" s="1"/>
      <c r="Y99" s="1"/>
      <c r="Z99" s="1"/>
    </row>
    <row r="100" spans="1:26" x14ac:dyDescent="0.25">
      <c r="B100" t="s">
        <v>326</v>
      </c>
      <c r="R100" s="1"/>
      <c r="S100" s="1"/>
      <c r="T100" s="1"/>
      <c r="U100" s="1"/>
      <c r="V100" s="1"/>
      <c r="W100" s="1"/>
      <c r="X100" s="1"/>
      <c r="Y100" s="1"/>
      <c r="Z100" s="1"/>
    </row>
    <row r="101" spans="1:26" x14ac:dyDescent="0.25">
      <c r="B101" t="s">
        <v>327</v>
      </c>
      <c r="R101" s="1"/>
      <c r="S101" s="1"/>
      <c r="T101" s="1"/>
      <c r="U101" s="1"/>
      <c r="V101" s="1"/>
      <c r="W101" s="1"/>
      <c r="X101" s="1"/>
      <c r="Y101" s="1"/>
      <c r="Z101" s="1"/>
    </row>
    <row r="102" spans="1:26" x14ac:dyDescent="0.25">
      <c r="B102" t="s">
        <v>502</v>
      </c>
      <c r="R102" s="1"/>
      <c r="S102" s="1"/>
      <c r="T102" s="1"/>
      <c r="U102" s="1"/>
      <c r="V102" s="1"/>
      <c r="W102" s="1"/>
      <c r="X102" s="1"/>
      <c r="Y102" s="1"/>
      <c r="Z102" s="1"/>
    </row>
    <row r="103" spans="1:26" x14ac:dyDescent="0.25">
      <c r="A103" s="252" t="s">
        <v>143</v>
      </c>
      <c r="B103" t="s">
        <v>328</v>
      </c>
      <c r="R103" s="1"/>
      <c r="S103" s="1"/>
      <c r="T103" s="1"/>
      <c r="U103" s="1"/>
      <c r="V103" s="1"/>
      <c r="W103" s="1"/>
      <c r="X103" s="1"/>
      <c r="Y103" s="1"/>
      <c r="Z103" s="1"/>
    </row>
    <row r="104" spans="1:26" x14ac:dyDescent="0.25">
      <c r="B104" t="s">
        <v>329</v>
      </c>
      <c r="R104" s="1"/>
      <c r="S104" s="1"/>
      <c r="T104" s="1"/>
      <c r="U104" s="1"/>
      <c r="V104" s="1"/>
      <c r="W104" s="1"/>
      <c r="X104" s="1"/>
      <c r="Y104" s="1"/>
      <c r="Z104" s="1"/>
    </row>
    <row r="105" spans="1:26" x14ac:dyDescent="0.25">
      <c r="B105" t="s">
        <v>330</v>
      </c>
      <c r="R105" s="1"/>
      <c r="S105" s="1"/>
      <c r="T105" s="1"/>
      <c r="U105" s="1"/>
      <c r="V105" s="1"/>
      <c r="W105" s="1"/>
      <c r="X105" s="1"/>
      <c r="Y105" s="1"/>
      <c r="Z105" s="1"/>
    </row>
    <row r="106" spans="1:26" x14ac:dyDescent="0.25">
      <c r="B106" t="s">
        <v>331</v>
      </c>
      <c r="R106" s="1"/>
      <c r="S106" s="1"/>
      <c r="T106" s="1"/>
      <c r="U106" s="1"/>
      <c r="V106" s="1"/>
      <c r="W106" s="1"/>
      <c r="X106" s="1"/>
      <c r="Y106" s="1"/>
      <c r="Z106" s="1"/>
    </row>
    <row r="107" spans="1:26" x14ac:dyDescent="0.25">
      <c r="B107" t="s">
        <v>502</v>
      </c>
      <c r="R107" s="1"/>
      <c r="S107" s="1"/>
      <c r="T107" s="1"/>
      <c r="U107" s="1"/>
      <c r="V107" s="1"/>
      <c r="W107" s="1"/>
      <c r="X107" s="1"/>
      <c r="Y107" s="1"/>
      <c r="Z107" s="1"/>
    </row>
    <row r="108" spans="1:26" x14ac:dyDescent="0.25">
      <c r="A108" s="252" t="s">
        <v>144</v>
      </c>
      <c r="B108" t="s">
        <v>332</v>
      </c>
      <c r="R108" s="1"/>
      <c r="S108" s="1"/>
      <c r="T108" s="1"/>
      <c r="U108" s="1"/>
      <c r="V108" s="1"/>
      <c r="W108" s="1"/>
      <c r="X108" s="1"/>
      <c r="Y108" s="1"/>
      <c r="Z108" s="1"/>
    </row>
    <row r="109" spans="1:26" x14ac:dyDescent="0.25">
      <c r="B109" t="s">
        <v>333</v>
      </c>
      <c r="R109" s="1"/>
      <c r="S109" s="1"/>
      <c r="T109" s="1"/>
      <c r="U109" s="1"/>
      <c r="V109" s="1"/>
      <c r="W109" s="1"/>
      <c r="X109" s="1"/>
      <c r="Y109" s="1"/>
      <c r="Z109" s="1"/>
    </row>
    <row r="110" spans="1:26" x14ac:dyDescent="0.25">
      <c r="B110" t="s">
        <v>334</v>
      </c>
      <c r="R110" s="1"/>
      <c r="S110" s="1"/>
      <c r="T110" s="1"/>
      <c r="U110" s="1"/>
      <c r="V110" s="1"/>
      <c r="W110" s="1"/>
      <c r="X110" s="1"/>
      <c r="Y110" s="1"/>
      <c r="Z110" s="1"/>
    </row>
    <row r="111" spans="1:26" x14ac:dyDescent="0.25">
      <c r="B111" t="s">
        <v>502</v>
      </c>
      <c r="R111" s="1"/>
      <c r="S111" s="1"/>
      <c r="T111" s="1"/>
      <c r="U111" s="1"/>
      <c r="V111" s="1"/>
      <c r="W111" s="1"/>
      <c r="X111" s="1"/>
      <c r="Y111" s="1"/>
      <c r="Z111" s="1"/>
    </row>
    <row r="112" spans="1:26" x14ac:dyDescent="0.25">
      <c r="A112" s="252" t="s">
        <v>215</v>
      </c>
      <c r="B112" s="238">
        <f ca="1">YEAR(TODAY())</f>
        <v>2020</v>
      </c>
      <c r="R112" s="1"/>
      <c r="S112" s="1"/>
      <c r="T112" s="1"/>
      <c r="U112" s="1"/>
      <c r="V112" s="1"/>
      <c r="W112" s="1"/>
      <c r="X112" s="1"/>
      <c r="Y112" s="1"/>
      <c r="Z112" s="1"/>
    </row>
    <row r="113" spans="2:26" x14ac:dyDescent="0.25">
      <c r="B113" s="238">
        <f ca="1">B112+1</f>
        <v>2021</v>
      </c>
      <c r="R113" s="1"/>
      <c r="S113" s="1"/>
      <c r="T113" s="1"/>
      <c r="U113" s="1"/>
      <c r="V113" s="1"/>
      <c r="W113" s="1"/>
      <c r="X113" s="1"/>
      <c r="Y113" s="1"/>
      <c r="Z113" s="1"/>
    </row>
    <row r="114" spans="2:26" x14ac:dyDescent="0.25">
      <c r="B114" s="238">
        <f t="shared" ref="B114:B125" ca="1" si="1">B113+1</f>
        <v>2022</v>
      </c>
      <c r="R114" s="1"/>
      <c r="S114" s="1"/>
      <c r="T114" s="1"/>
      <c r="U114" s="1"/>
      <c r="V114" s="1"/>
      <c r="W114" s="1"/>
      <c r="X114" s="1"/>
      <c r="Y114" s="1"/>
      <c r="Z114" s="1"/>
    </row>
    <row r="115" spans="2:26" x14ac:dyDescent="0.25">
      <c r="B115" s="238">
        <f t="shared" ca="1" si="1"/>
        <v>2023</v>
      </c>
      <c r="R115" s="1"/>
      <c r="S115" s="1"/>
      <c r="T115" s="1"/>
      <c r="U115" s="1"/>
      <c r="V115" s="1"/>
      <c r="W115" s="1"/>
      <c r="X115" s="1"/>
      <c r="Y115" s="1"/>
      <c r="Z115" s="1"/>
    </row>
    <row r="116" spans="2:26" x14ac:dyDescent="0.25">
      <c r="B116" s="238">
        <f t="shared" ca="1" si="1"/>
        <v>2024</v>
      </c>
      <c r="R116" s="1"/>
      <c r="S116" s="1"/>
      <c r="T116" s="1"/>
      <c r="U116" s="1"/>
      <c r="V116" s="1"/>
      <c r="W116" s="1"/>
      <c r="X116" s="1"/>
      <c r="Y116" s="1"/>
      <c r="Z116" s="1"/>
    </row>
    <row r="117" spans="2:26" x14ac:dyDescent="0.25">
      <c r="B117" s="238">
        <f t="shared" ca="1" si="1"/>
        <v>2025</v>
      </c>
      <c r="R117" s="1"/>
      <c r="S117" s="1"/>
      <c r="T117" s="1"/>
      <c r="U117" s="1"/>
      <c r="V117" s="1"/>
      <c r="W117" s="1"/>
      <c r="X117" s="1"/>
      <c r="Y117" s="1"/>
      <c r="Z117" s="1"/>
    </row>
    <row r="118" spans="2:26" x14ac:dyDescent="0.25">
      <c r="B118" s="238">
        <f t="shared" ca="1" si="1"/>
        <v>2026</v>
      </c>
      <c r="R118" s="1"/>
      <c r="S118" s="1"/>
      <c r="T118" s="1"/>
      <c r="U118" s="1"/>
      <c r="V118" s="1"/>
      <c r="W118" s="1"/>
      <c r="X118" s="1"/>
      <c r="Y118" s="1"/>
      <c r="Z118" s="1"/>
    </row>
    <row r="119" spans="2:26" x14ac:dyDescent="0.25">
      <c r="B119" s="238">
        <f t="shared" ca="1" si="1"/>
        <v>2027</v>
      </c>
      <c r="R119" s="1"/>
      <c r="S119" s="1"/>
      <c r="T119" s="1"/>
      <c r="U119" s="1"/>
      <c r="V119" s="1"/>
      <c r="W119" s="1"/>
      <c r="X119" s="1"/>
      <c r="Y119" s="1"/>
      <c r="Z119" s="1"/>
    </row>
    <row r="120" spans="2:26" x14ac:dyDescent="0.25">
      <c r="B120" s="238">
        <f t="shared" ca="1" si="1"/>
        <v>2028</v>
      </c>
      <c r="R120" s="1"/>
      <c r="S120" s="1"/>
      <c r="T120" s="1"/>
      <c r="U120" s="1"/>
      <c r="V120" s="1"/>
      <c r="W120" s="1"/>
      <c r="X120" s="1"/>
      <c r="Y120" s="1"/>
      <c r="Z120" s="1"/>
    </row>
    <row r="121" spans="2:26" x14ac:dyDescent="0.25">
      <c r="B121" s="238">
        <f t="shared" ca="1" si="1"/>
        <v>2029</v>
      </c>
      <c r="R121" s="1"/>
      <c r="S121" s="1"/>
      <c r="T121" s="1"/>
      <c r="U121" s="1"/>
      <c r="V121" s="1"/>
      <c r="W121" s="1"/>
      <c r="X121" s="1"/>
      <c r="Y121" s="1"/>
      <c r="Z121" s="1"/>
    </row>
    <row r="122" spans="2:26" x14ac:dyDescent="0.25">
      <c r="B122" s="238">
        <f t="shared" ca="1" si="1"/>
        <v>2030</v>
      </c>
      <c r="R122" s="1"/>
      <c r="S122" s="1"/>
      <c r="T122" s="1"/>
      <c r="U122" s="1"/>
      <c r="V122" s="1"/>
      <c r="W122" s="1"/>
      <c r="X122" s="1"/>
      <c r="Y122" s="1"/>
      <c r="Z122" s="1"/>
    </row>
    <row r="123" spans="2:26" x14ac:dyDescent="0.25">
      <c r="B123" s="238">
        <f t="shared" ca="1" si="1"/>
        <v>2031</v>
      </c>
      <c r="R123" s="1"/>
      <c r="S123" s="1"/>
      <c r="T123" s="1"/>
      <c r="U123" s="1"/>
      <c r="V123" s="1"/>
      <c r="W123" s="1"/>
      <c r="X123" s="1"/>
      <c r="Y123" s="1"/>
      <c r="Z123" s="1"/>
    </row>
    <row r="124" spans="2:26" x14ac:dyDescent="0.25">
      <c r="B124" s="238">
        <f t="shared" ca="1" si="1"/>
        <v>2032</v>
      </c>
      <c r="R124" s="1"/>
      <c r="S124" s="1"/>
      <c r="T124" s="1"/>
      <c r="U124" s="1"/>
      <c r="V124" s="1"/>
      <c r="W124" s="1"/>
      <c r="X124" s="1"/>
      <c r="Y124" s="1"/>
      <c r="Z124" s="1"/>
    </row>
    <row r="125" spans="2:26" x14ac:dyDescent="0.25">
      <c r="B125" s="238">
        <f t="shared" ca="1" si="1"/>
        <v>2033</v>
      </c>
      <c r="R125" s="1"/>
      <c r="S125" s="1"/>
      <c r="T125" s="1"/>
      <c r="U125" s="1"/>
      <c r="V125" s="1"/>
      <c r="W125" s="1"/>
      <c r="X125" s="1"/>
      <c r="Y125" s="1"/>
      <c r="Z125" s="1"/>
    </row>
    <row r="126" spans="2:26" x14ac:dyDescent="0.25">
      <c r="B126" s="238" t="str">
        <f ca="1">"&gt;"&amp;B125</f>
        <v>&gt;2033</v>
      </c>
      <c r="R126" s="1"/>
      <c r="S126" s="1"/>
      <c r="T126" s="1"/>
      <c r="U126" s="1"/>
      <c r="V126" s="1"/>
      <c r="W126" s="1"/>
      <c r="X126" s="1"/>
      <c r="Y126" s="1"/>
      <c r="Z126" s="1"/>
    </row>
    <row r="127" spans="2:26" x14ac:dyDescent="0.25">
      <c r="R127" s="1"/>
      <c r="S127" s="1"/>
      <c r="T127" s="1"/>
      <c r="U127" s="1"/>
      <c r="V127" s="1"/>
      <c r="W127" s="1"/>
      <c r="X127" s="1"/>
      <c r="Y127" s="1"/>
      <c r="Z127" s="1"/>
    </row>
    <row r="128" spans="2:26" x14ac:dyDescent="0.25">
      <c r="R128" s="1"/>
      <c r="S128" s="1"/>
      <c r="T128" s="1"/>
      <c r="U128" s="1"/>
      <c r="V128" s="1"/>
      <c r="W128" s="1"/>
      <c r="X128" s="1"/>
      <c r="Y128" s="1"/>
      <c r="Z128" s="1"/>
    </row>
    <row r="129" spans="1:26" x14ac:dyDescent="0.25">
      <c r="R129" s="1"/>
      <c r="S129" s="1"/>
      <c r="T129" s="1"/>
      <c r="U129" s="1"/>
      <c r="V129" s="1"/>
      <c r="W129" s="1"/>
      <c r="X129" s="1"/>
      <c r="Y129" s="1"/>
      <c r="Z129" s="1"/>
    </row>
    <row r="130" spans="1:26" x14ac:dyDescent="0.25">
      <c r="R130" s="1"/>
      <c r="S130" s="1"/>
      <c r="T130" s="1"/>
      <c r="U130" s="1"/>
      <c r="V130" s="1"/>
      <c r="W130" s="1"/>
      <c r="X130" s="1"/>
      <c r="Y130" s="1"/>
      <c r="Z130" s="1"/>
    </row>
    <row r="131" spans="1:26" x14ac:dyDescent="0.25">
      <c r="R131" s="1"/>
      <c r="S131" s="1"/>
      <c r="T131" s="1"/>
      <c r="U131" s="1"/>
      <c r="V131" s="1"/>
      <c r="W131" s="1"/>
      <c r="X131" s="1"/>
      <c r="Y131" s="1"/>
      <c r="Z131" s="1"/>
    </row>
    <row r="132" spans="1:26" x14ac:dyDescent="0.25">
      <c r="R132" s="1"/>
      <c r="S132" s="1"/>
      <c r="T132" s="1"/>
      <c r="U132" s="1"/>
      <c r="V132" s="1"/>
      <c r="W132" s="1"/>
      <c r="X132" s="1"/>
      <c r="Y132" s="1"/>
      <c r="Z132" s="1"/>
    </row>
    <row r="133" spans="1:26" x14ac:dyDescent="0.25">
      <c r="R133" s="1"/>
      <c r="S133" s="1"/>
      <c r="T133" s="1"/>
      <c r="U133" s="1"/>
      <c r="V133" s="1"/>
      <c r="W133" s="1"/>
      <c r="X133" s="1"/>
      <c r="Y133" s="1"/>
      <c r="Z133" s="1"/>
    </row>
    <row r="134" spans="1:26" x14ac:dyDescent="0.25">
      <c r="R134" s="1"/>
      <c r="S134" s="1"/>
      <c r="T134" s="1"/>
      <c r="U134" s="1"/>
      <c r="V134" s="1"/>
      <c r="W134" s="1"/>
      <c r="X134" s="1"/>
      <c r="Y134" s="1"/>
      <c r="Z134" s="1"/>
    </row>
    <row r="135" spans="1:26" x14ac:dyDescent="0.25">
      <c r="R135" s="1"/>
      <c r="S135" s="1"/>
      <c r="T135" s="1"/>
      <c r="U135" s="1"/>
      <c r="V135" s="1"/>
      <c r="W135" s="1"/>
      <c r="X135" s="1"/>
      <c r="Y135" s="1"/>
      <c r="Z135" s="1"/>
    </row>
    <row r="136" spans="1:26" x14ac:dyDescent="0.25">
      <c r="R136" s="1"/>
      <c r="S136" s="1"/>
      <c r="T136" s="1"/>
      <c r="U136" s="1"/>
      <c r="V136" s="1"/>
      <c r="W136" s="1"/>
      <c r="X136" s="1"/>
      <c r="Y136" s="1"/>
      <c r="Z136" s="1"/>
    </row>
    <row r="137" spans="1:26" x14ac:dyDescent="0.25">
      <c r="R137" s="1"/>
      <c r="S137" s="1"/>
      <c r="T137" s="1"/>
      <c r="U137" s="1"/>
      <c r="V137" s="1"/>
      <c r="W137" s="1"/>
      <c r="X137" s="1"/>
      <c r="Y137" s="1"/>
      <c r="Z137" s="1"/>
    </row>
    <row r="138" spans="1:26" x14ac:dyDescent="0.25">
      <c r="R138" s="1"/>
      <c r="S138" s="1"/>
      <c r="T138" s="1"/>
      <c r="U138" s="1"/>
      <c r="V138" s="1"/>
      <c r="W138" s="1"/>
      <c r="X138" s="1"/>
      <c r="Y138" s="1"/>
      <c r="Z138" s="1"/>
    </row>
    <row r="139" spans="1:26" x14ac:dyDescent="0.25">
      <c r="A139" s="253"/>
      <c r="R139" s="1"/>
      <c r="S139" s="1"/>
      <c r="T139" s="1"/>
      <c r="U139" s="1"/>
      <c r="V139" s="1"/>
      <c r="W139" s="1"/>
      <c r="X139" s="1"/>
      <c r="Y139" s="1"/>
      <c r="Z139" s="1"/>
    </row>
    <row r="140" spans="1:26" x14ac:dyDescent="0.25">
      <c r="A140" s="253"/>
      <c r="R140" s="1"/>
      <c r="S140" s="1"/>
      <c r="T140" s="1"/>
      <c r="U140" s="1"/>
      <c r="V140" s="1"/>
      <c r="W140" s="1"/>
      <c r="X140" s="1"/>
      <c r="Y140" s="1"/>
      <c r="Z140" s="1"/>
    </row>
    <row r="141" spans="1:26" x14ac:dyDescent="0.25">
      <c r="A141" s="253"/>
      <c r="R141" s="1"/>
      <c r="S141" s="1"/>
      <c r="T141" s="1"/>
      <c r="U141" s="1"/>
      <c r="V141" s="1"/>
      <c r="W141" s="1"/>
      <c r="X141" s="1"/>
      <c r="Y141" s="1"/>
      <c r="Z141" s="1"/>
    </row>
    <row r="142" spans="1:26" x14ac:dyDescent="0.25">
      <c r="R142" s="1"/>
      <c r="S142" s="1"/>
      <c r="T142" s="1"/>
      <c r="U142" s="1"/>
      <c r="V142" s="1"/>
      <c r="W142" s="1"/>
      <c r="X142" s="1"/>
      <c r="Y142" s="1"/>
      <c r="Z142" s="1"/>
    </row>
    <row r="143" spans="1:26" x14ac:dyDescent="0.25">
      <c r="R143" s="1"/>
      <c r="S143" s="1"/>
      <c r="T143" s="1"/>
      <c r="U143" s="1"/>
      <c r="V143" s="1"/>
      <c r="W143" s="1"/>
      <c r="X143" s="1"/>
      <c r="Y143" s="1"/>
      <c r="Z143" s="1"/>
    </row>
    <row r="144" spans="1:26" x14ac:dyDescent="0.25">
      <c r="R144" s="1"/>
      <c r="S144" s="1"/>
      <c r="T144" s="1"/>
      <c r="U144" s="1"/>
      <c r="V144" s="1"/>
      <c r="W144" s="1"/>
      <c r="X144" s="1"/>
      <c r="Y144" s="1"/>
      <c r="Z144" s="1"/>
    </row>
    <row r="145" spans="18:26" x14ac:dyDescent="0.25">
      <c r="R145" s="1"/>
      <c r="S145" s="1"/>
      <c r="T145" s="1"/>
      <c r="U145" s="1"/>
      <c r="V145" s="1"/>
      <c r="W145" s="1"/>
      <c r="X145" s="1"/>
      <c r="Y145" s="1"/>
      <c r="Z145" s="1"/>
    </row>
    <row r="146" spans="18:26" x14ac:dyDescent="0.25">
      <c r="R146" s="1"/>
      <c r="S146" s="1"/>
      <c r="T146" s="1"/>
      <c r="U146" s="1"/>
      <c r="V146" s="1"/>
      <c r="W146" s="1"/>
      <c r="X146" s="1"/>
      <c r="Y146" s="1"/>
      <c r="Z146" s="1"/>
    </row>
    <row r="147" spans="18:26" x14ac:dyDescent="0.25">
      <c r="R147" s="1"/>
      <c r="S147" s="1"/>
      <c r="T147" s="1"/>
      <c r="U147" s="1"/>
      <c r="V147" s="1"/>
      <c r="W147" s="1"/>
      <c r="X147" s="1"/>
      <c r="Y147" s="1"/>
      <c r="Z147" s="1"/>
    </row>
    <row r="148" spans="18:26" x14ac:dyDescent="0.25">
      <c r="R148" s="1"/>
      <c r="S148" s="1"/>
      <c r="T148" s="1"/>
      <c r="U148" s="1"/>
      <c r="V148" s="1"/>
      <c r="W148" s="1"/>
      <c r="X148" s="1"/>
      <c r="Y148" s="1"/>
      <c r="Z148" s="1"/>
    </row>
    <row r="149" spans="18:26" x14ac:dyDescent="0.25">
      <c r="R149" s="1"/>
      <c r="S149" s="1"/>
      <c r="T149" s="1"/>
      <c r="U149" s="1"/>
      <c r="V149" s="1"/>
      <c r="W149" s="1"/>
      <c r="X149" s="1"/>
      <c r="Y149" s="1"/>
      <c r="Z149" s="1"/>
    </row>
    <row r="150" spans="18:26" x14ac:dyDescent="0.25">
      <c r="R150" s="1"/>
      <c r="S150" s="1"/>
      <c r="T150" s="1"/>
      <c r="U150" s="1"/>
      <c r="V150" s="1"/>
      <c r="W150" s="1"/>
      <c r="X150" s="1"/>
      <c r="Y150" s="1"/>
      <c r="Z150" s="1"/>
    </row>
    <row r="151" spans="18:26" x14ac:dyDescent="0.25">
      <c r="R151" s="1"/>
      <c r="S151" s="1"/>
      <c r="T151" s="1"/>
      <c r="U151" s="1"/>
      <c r="V151" s="1"/>
      <c r="W151" s="1"/>
      <c r="X151" s="1"/>
      <c r="Y151" s="1"/>
      <c r="Z151" s="1"/>
    </row>
    <row r="152" spans="18:26" x14ac:dyDescent="0.25">
      <c r="R152" s="1"/>
      <c r="S152" s="1"/>
      <c r="T152" s="1"/>
      <c r="U152" s="1"/>
      <c r="V152" s="1"/>
      <c r="W152" s="1"/>
      <c r="X152" s="1"/>
      <c r="Y152" s="1"/>
      <c r="Z152" s="1"/>
    </row>
    <row r="153" spans="18:26" x14ac:dyDescent="0.25">
      <c r="R153" s="1"/>
      <c r="S153" s="1"/>
      <c r="T153" s="1"/>
      <c r="U153" s="1"/>
      <c r="V153" s="1"/>
      <c r="W153" s="1"/>
      <c r="X153" s="1"/>
      <c r="Y153" s="1"/>
      <c r="Z153" s="1"/>
    </row>
    <row r="154" spans="18:26" x14ac:dyDescent="0.25">
      <c r="R154" s="1"/>
      <c r="S154" s="1"/>
      <c r="T154" s="1"/>
      <c r="U154" s="1"/>
      <c r="V154" s="1"/>
      <c r="W154" s="1"/>
      <c r="X154" s="1"/>
      <c r="Y154" s="1"/>
      <c r="Z154" s="1"/>
    </row>
    <row r="155" spans="18:26" x14ac:dyDescent="0.25">
      <c r="R155" s="1"/>
      <c r="S155" s="1"/>
      <c r="T155" s="1"/>
      <c r="U155" s="1"/>
      <c r="V155" s="1"/>
      <c r="W155" s="1"/>
      <c r="X155" s="1"/>
      <c r="Y155" s="1"/>
      <c r="Z155" s="1"/>
    </row>
    <row r="156" spans="18:26" x14ac:dyDescent="0.25">
      <c r="R156" s="1"/>
      <c r="S156" s="1"/>
      <c r="T156" s="1"/>
      <c r="U156" s="1"/>
      <c r="V156" s="1"/>
      <c r="W156" s="1"/>
      <c r="X156" s="1"/>
      <c r="Y156" s="1"/>
      <c r="Z156" s="1"/>
    </row>
    <row r="157" spans="18:26" x14ac:dyDescent="0.25">
      <c r="R157" s="1"/>
      <c r="S157" s="1"/>
      <c r="T157" s="1"/>
      <c r="U157" s="1"/>
      <c r="V157" s="1"/>
      <c r="W157" s="1"/>
      <c r="X157" s="1"/>
      <c r="Y157" s="1"/>
      <c r="Z157" s="1"/>
    </row>
    <row r="202" spans="1:3" x14ac:dyDescent="0.25">
      <c r="B202" s="1"/>
      <c r="C202" s="1"/>
    </row>
    <row r="203" spans="1:3" x14ac:dyDescent="0.25">
      <c r="A203" s="253"/>
    </row>
    <row r="222" spans="1:3" x14ac:dyDescent="0.25">
      <c r="B222" s="1"/>
      <c r="C222" s="1"/>
    </row>
    <row r="223" spans="1:3" x14ac:dyDescent="0.25">
      <c r="A223" s="253"/>
      <c r="B223" s="1"/>
      <c r="C223" s="1"/>
    </row>
    <row r="224" spans="1:3" x14ac:dyDescent="0.25">
      <c r="A224" s="253"/>
    </row>
    <row r="244" spans="1:3" x14ac:dyDescent="0.25">
      <c r="B244" s="1"/>
      <c r="C244" s="1"/>
    </row>
    <row r="245" spans="1:3" x14ac:dyDescent="0.25">
      <c r="A245" s="253"/>
    </row>
    <row r="470" spans="1:3" x14ac:dyDescent="0.25">
      <c r="A470" s="253"/>
      <c r="B470" s="1"/>
      <c r="C470" s="1"/>
    </row>
    <row r="471" spans="1:3" x14ac:dyDescent="0.25">
      <c r="A471" s="254"/>
      <c r="B471" s="49"/>
      <c r="C471" s="49"/>
    </row>
    <row r="472" spans="1:3" x14ac:dyDescent="0.25">
      <c r="A472" s="254"/>
      <c r="B472" s="49"/>
      <c r="C472" s="49"/>
    </row>
    <row r="515" spans="1:3" x14ac:dyDescent="0.25">
      <c r="A515" s="253"/>
      <c r="B515" s="1"/>
      <c r="C515" s="1"/>
    </row>
    <row r="516" spans="1:3" x14ac:dyDescent="0.25">
      <c r="A516" s="254"/>
      <c r="B516" s="49"/>
      <c r="C516" s="49"/>
    </row>
    <row r="517" spans="1:3" x14ac:dyDescent="0.25">
      <c r="A517" s="254"/>
      <c r="B517" s="49"/>
      <c r="C517" s="49"/>
    </row>
    <row r="560" spans="1:3" x14ac:dyDescent="0.25">
      <c r="A560" s="253"/>
      <c r="B560" s="1"/>
      <c r="C560" s="1"/>
    </row>
    <row r="561" spans="1:3" x14ac:dyDescent="0.25">
      <c r="A561" s="254"/>
      <c r="B561" s="49"/>
      <c r="C561" s="49"/>
    </row>
    <row r="562" spans="1:3" x14ac:dyDescent="0.25">
      <c r="A562" s="254"/>
      <c r="B562" s="49"/>
      <c r="C562" s="49"/>
    </row>
  </sheetData>
  <sheetProtection formatRows="0" selectLockedCells="1"/>
  <phoneticPr fontId="0" type="noConversion"/>
  <conditionalFormatting sqref="A16">
    <cfRule type="cellIs" dxfId="76" priority="1" stopIfTrue="1" operator="equal">
      <formula>"month"</formula>
    </cfRule>
  </conditionalFormatting>
  <conditionalFormatting sqref="E44">
    <cfRule type="cellIs" dxfId="75" priority="2" stopIfTrue="1" operator="equal">
      <formula>0</formula>
    </cfRule>
  </conditionalFormatting>
  <pageMargins left="0.75" right="0.75" top="1" bottom="1" header="0.5" footer="0.5"/>
  <pageSetup orientation="portrait" horizontalDpi="300" verticalDpi="300"/>
  <headerFooter alignWithMargins="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R573"/>
  <sheetViews>
    <sheetView tabSelected="1" zoomScale="90" zoomScaleNormal="90" zoomScaleSheetLayoutView="80" workbookViewId="0">
      <pane ySplit="2" topLeftCell="A3" activePane="bottomLeft" state="frozen"/>
      <selection pane="bottomLeft" activeCell="G155" sqref="G155"/>
    </sheetView>
  </sheetViews>
  <sheetFormatPr defaultColWidth="8.88671875" defaultRowHeight="13.2" x14ac:dyDescent="0.25"/>
  <cols>
    <col min="1" max="1" width="3.109375" style="1" customWidth="1"/>
    <col min="2" max="2" width="27.44140625" style="1" customWidth="1"/>
    <col min="3" max="3" width="2.44140625" style="1" customWidth="1"/>
    <col min="4" max="8" width="14.33203125" style="1" customWidth="1"/>
    <col min="9" max="9" width="17.44140625" style="1" customWidth="1"/>
    <col min="10" max="10" width="14.33203125" style="1" customWidth="1"/>
    <col min="11" max="11" width="11.88671875" style="1" customWidth="1"/>
    <col min="12" max="12" width="10" style="1" customWidth="1"/>
    <col min="13" max="13" width="18.6640625" customWidth="1"/>
    <col min="14" max="14" width="10.33203125" customWidth="1"/>
    <col min="15" max="15" width="27.6640625" customWidth="1"/>
    <col min="17" max="17" width="33.44140625" customWidth="1"/>
    <col min="19" max="19" width="11.88671875" customWidth="1"/>
    <col min="20" max="20" width="10.109375" customWidth="1"/>
    <col min="21" max="21" width="10.44140625" customWidth="1"/>
    <col min="22" max="24" width="9.88671875" customWidth="1"/>
    <col min="25" max="25" width="10.44140625" customWidth="1"/>
    <col min="26" max="44" width="8.88671875" style="1"/>
  </cols>
  <sheetData>
    <row r="1" spans="1:10" x14ac:dyDescent="0.25">
      <c r="A1"/>
      <c r="B1" s="7"/>
      <c r="C1" s="10"/>
      <c r="D1" s="11"/>
      <c r="E1" s="7"/>
      <c r="F1" s="7"/>
      <c r="G1" s="7"/>
      <c r="H1" s="7"/>
      <c r="I1" s="60"/>
      <c r="J1" s="60"/>
    </row>
    <row r="2" spans="1:10" ht="101.1" customHeight="1" x14ac:dyDescent="0.25">
      <c r="D2" s="12"/>
      <c r="E2" s="718"/>
      <c r="F2" s="718"/>
      <c r="G2" s="718"/>
      <c r="H2" s="718"/>
      <c r="I2" s="718"/>
      <c r="J2" s="171"/>
    </row>
    <row r="3" spans="1:10" ht="66" customHeight="1" x14ac:dyDescent="0.25">
      <c r="I3" s="61"/>
      <c r="J3" s="61"/>
    </row>
    <row r="4" spans="1:10" ht="13.5" customHeight="1" x14ac:dyDescent="0.25">
      <c r="B4" s="2"/>
      <c r="D4" s="783"/>
      <c r="E4" s="784"/>
      <c r="F4" s="784"/>
      <c r="G4" s="785"/>
      <c r="I4" s="61"/>
      <c r="J4" s="61"/>
    </row>
    <row r="5" spans="1:10" ht="4.5" customHeight="1" x14ac:dyDescent="0.25">
      <c r="D5" s="786"/>
      <c r="E5" s="787"/>
      <c r="F5" s="787"/>
      <c r="G5" s="788"/>
      <c r="H5" s="435"/>
      <c r="I5" s="62"/>
      <c r="J5" s="62"/>
    </row>
    <row r="6" spans="1:10" ht="16.5" customHeight="1" x14ac:dyDescent="0.25">
      <c r="B6" s="438" t="s">
        <v>494</v>
      </c>
      <c r="C6" s="61"/>
      <c r="D6" s="779"/>
      <c r="E6" s="780"/>
      <c r="F6" s="780"/>
      <c r="G6" s="780"/>
      <c r="H6" s="780"/>
      <c r="I6" s="198"/>
      <c r="J6" s="172"/>
    </row>
    <row r="7" spans="1:10" ht="22.5" customHeight="1" x14ac:dyDescent="0.25">
      <c r="B7" s="438" t="s">
        <v>495</v>
      </c>
      <c r="C7" s="61"/>
      <c r="D7" s="781"/>
      <c r="E7" s="782"/>
      <c r="F7" s="782"/>
      <c r="G7" s="782"/>
      <c r="H7" s="782"/>
      <c r="I7" s="436"/>
      <c r="J7" s="61"/>
    </row>
    <row r="8" spans="1:10" ht="12.75" customHeight="1" x14ac:dyDescent="0.25">
      <c r="B8" s="2" t="s">
        <v>496</v>
      </c>
      <c r="C8" s="61"/>
      <c r="D8" s="766"/>
      <c r="E8" s="767"/>
      <c r="F8" s="767"/>
      <c r="G8" s="767"/>
      <c r="H8" s="768"/>
      <c r="I8" s="436"/>
      <c r="J8" s="61"/>
    </row>
    <row r="9" spans="1:10" ht="15.75" customHeight="1" x14ac:dyDescent="0.25">
      <c r="C9" s="61"/>
      <c r="D9" s="769"/>
      <c r="E9" s="770"/>
      <c r="F9" s="770"/>
      <c r="G9" s="770"/>
      <c r="H9" s="771"/>
      <c r="I9" s="436"/>
      <c r="J9" s="61"/>
    </row>
    <row r="10" spans="1:10" ht="15.75" customHeight="1" x14ac:dyDescent="0.25">
      <c r="C10" s="61"/>
      <c r="D10" s="769"/>
      <c r="E10" s="770"/>
      <c r="F10" s="770"/>
      <c r="G10" s="770"/>
      <c r="H10" s="771"/>
      <c r="I10" s="436"/>
      <c r="J10" s="61"/>
    </row>
    <row r="11" spans="1:10" x14ac:dyDescent="0.25">
      <c r="C11" s="61"/>
      <c r="D11" s="772"/>
      <c r="E11" s="773"/>
      <c r="F11" s="773"/>
      <c r="G11" s="773"/>
      <c r="H11" s="774"/>
      <c r="I11" s="436"/>
      <c r="J11" s="61"/>
    </row>
    <row r="12" spans="1:10" ht="18.75" customHeight="1" x14ac:dyDescent="0.25">
      <c r="B12" s="2" t="s">
        <v>491</v>
      </c>
      <c r="D12" s="775"/>
      <c r="E12" s="776"/>
      <c r="F12" s="437" t="s">
        <v>492</v>
      </c>
      <c r="G12" s="719"/>
      <c r="H12" s="720"/>
      <c r="I12" s="436"/>
      <c r="J12" s="61"/>
    </row>
    <row r="13" spans="1:10" ht="24.75" customHeight="1" x14ac:dyDescent="0.25">
      <c r="B13" s="2" t="str">
        <f>IF(ISBLANK(D13),"COURRIEL  ",IF(OR(ISERR(FIND("@",D13)),NOT(ISERR(FIND(" ",D13))),ISERR(FIND(".",D13))),"Courriel invalide  ","COURRIEL  "))</f>
        <v xml:space="preserve">COURRIEL  </v>
      </c>
      <c r="C13" s="61"/>
      <c r="D13" s="777"/>
      <c r="E13" s="778"/>
      <c r="F13" s="778"/>
      <c r="G13" s="778"/>
      <c r="H13" s="778"/>
      <c r="I13" s="436"/>
      <c r="J13" s="61"/>
    </row>
    <row r="14" spans="1:10" ht="26.25" customHeight="1" x14ac:dyDescent="0.25">
      <c r="B14" s="2" t="s">
        <v>493</v>
      </c>
      <c r="D14" s="439"/>
      <c r="E14" s="30"/>
      <c r="F14" s="30"/>
      <c r="G14" s="30"/>
      <c r="H14" s="30"/>
      <c r="I14" s="61"/>
      <c r="J14" s="61"/>
    </row>
    <row r="15" spans="1:10" ht="49.5" customHeight="1" x14ac:dyDescent="0.25">
      <c r="B15" s="2"/>
      <c r="D15" s="240"/>
      <c r="I15" s="61"/>
      <c r="J15" s="61"/>
    </row>
    <row r="16" spans="1:10" ht="19.5" customHeight="1" x14ac:dyDescent="0.25">
      <c r="B16" s="2" t="s">
        <v>462</v>
      </c>
      <c r="D16" s="239"/>
      <c r="E16" s="239"/>
      <c r="F16" s="136"/>
      <c r="G16" s="143"/>
      <c r="I16" s="61"/>
      <c r="J16" s="61"/>
    </row>
    <row r="17" spans="1:12" ht="18.75" customHeight="1" x14ac:dyDescent="0.25">
      <c r="B17" s="2" t="str">
        <f>IF('2'!C3=2,"DERNIERS ÉTATS FINANCIERS ","FIN DE L'EXERCICE FINANCIER ")</f>
        <v xml:space="preserve">DERNIERS ÉTATS FINANCIERS </v>
      </c>
      <c r="D17" s="239"/>
      <c r="E17" s="239"/>
      <c r="F17" s="136"/>
      <c r="I17" s="61"/>
      <c r="J17" s="61"/>
    </row>
    <row r="18" spans="1:12" ht="18.75" customHeight="1" x14ac:dyDescent="0.25">
      <c r="B18" s="2" t="s">
        <v>632</v>
      </c>
      <c r="D18" s="239"/>
      <c r="E18" s="239"/>
      <c r="F18" s="136"/>
      <c r="I18" s="61"/>
      <c r="J18" s="61"/>
    </row>
    <row r="19" spans="1:12" ht="18.75" customHeight="1" x14ac:dyDescent="0.25">
      <c r="B19" s="2" t="s">
        <v>633</v>
      </c>
      <c r="D19" s="220"/>
      <c r="I19" s="61"/>
      <c r="J19" s="61"/>
    </row>
    <row r="20" spans="1:12" ht="18.75" customHeight="1" x14ac:dyDescent="0.25">
      <c r="B20" s="2" t="s">
        <v>498</v>
      </c>
      <c r="D20" s="366"/>
      <c r="E20" s="8"/>
      <c r="I20" s="61"/>
      <c r="J20" s="61"/>
    </row>
    <row r="21" spans="1:12" ht="18.75" customHeight="1" x14ac:dyDescent="0.25">
      <c r="B21" s="2" t="s">
        <v>497</v>
      </c>
      <c r="D21" s="221"/>
      <c r="I21" s="61"/>
      <c r="J21" s="61"/>
    </row>
    <row r="22" spans="1:12" ht="17.25" customHeight="1" x14ac:dyDescent="0.25">
      <c r="B22" s="5" t="s">
        <v>463</v>
      </c>
      <c r="E22" s="6"/>
      <c r="F22" s="3"/>
      <c r="I22" s="61"/>
      <c r="J22" s="61"/>
    </row>
    <row r="23" spans="1:12" ht="54.9" customHeight="1" x14ac:dyDescent="0.25">
      <c r="A23" s="293"/>
      <c r="I23" s="61"/>
      <c r="J23" s="61"/>
    </row>
    <row r="24" spans="1:12" x14ac:dyDescent="0.25">
      <c r="A24" s="293"/>
      <c r="B24" s="261"/>
      <c r="I24" s="61"/>
      <c r="J24" s="61"/>
    </row>
    <row r="25" spans="1:12" ht="8.25" customHeight="1" x14ac:dyDescent="0.25">
      <c r="A25" s="293"/>
      <c r="I25" s="61"/>
      <c r="J25" s="61"/>
    </row>
    <row r="26" spans="1:12" ht="15.75" customHeight="1" x14ac:dyDescent="0.25">
      <c r="A26" s="293"/>
      <c r="B26" s="494"/>
      <c r="C26" s="495"/>
      <c r="D26" s="496" t="str">
        <f ca="1">'2'!G$24</f>
        <v>HISTORIQUE</v>
      </c>
      <c r="E26" s="185">
        <f ca="1">'2'!H$24</f>
        <v>0</v>
      </c>
      <c r="F26" s="493">
        <f ca="1">'2'!I$24</f>
        <v>0</v>
      </c>
      <c r="G26" s="493">
        <f ca="1">'2'!J$24</f>
        <v>0</v>
      </c>
      <c r="H26" s="493" t="str">
        <f ca="1">'2'!K$24</f>
        <v>PROJETÉ</v>
      </c>
      <c r="I26" s="185">
        <f>'2'!L$24</f>
        <v>0</v>
      </c>
      <c r="J26" s="185">
        <f>'2'!M$24</f>
        <v>0</v>
      </c>
      <c r="K26" s="293"/>
    </row>
    <row r="27" spans="1:12" x14ac:dyDescent="0.25">
      <c r="A27" s="293"/>
      <c r="B27" s="497" t="s">
        <v>337</v>
      </c>
      <c r="C27" s="498"/>
      <c r="D27" s="499">
        <f ca="1">'2'!G$23</f>
        <v>43359</v>
      </c>
      <c r="E27" s="499">
        <f ca="1">'2'!H$23</f>
        <v>43724</v>
      </c>
      <c r="F27" s="499">
        <f ca="1">'2'!I$23</f>
        <v>44089</v>
      </c>
      <c r="G27" s="517">
        <f ca="1">'2'!J$23</f>
        <v>0</v>
      </c>
      <c r="H27" s="499">
        <f ca="1">'2'!K$23</f>
        <v>44454</v>
      </c>
      <c r="I27" s="499">
        <f ca="1">'2'!L$23</f>
        <v>44819</v>
      </c>
      <c r="J27" s="499">
        <f ca="1">'2'!M$23</f>
        <v>45184</v>
      </c>
      <c r="K27" s="293"/>
      <c r="L27" s="359"/>
    </row>
    <row r="28" spans="1:12" x14ac:dyDescent="0.25">
      <c r="A28" s="293"/>
      <c r="B28" s="231"/>
      <c r="C28" s="18"/>
      <c r="D28" s="524"/>
      <c r="E28" s="524"/>
      <c r="F28" s="524"/>
      <c r="G28" s="524"/>
      <c r="H28" s="524"/>
      <c r="I28" s="524"/>
      <c r="J28" s="524"/>
      <c r="K28" s="293"/>
      <c r="L28" s="220"/>
    </row>
    <row r="29" spans="1:12" x14ac:dyDescent="0.25">
      <c r="A29" s="293"/>
      <c r="B29" s="222"/>
      <c r="C29" s="19"/>
      <c r="D29" s="525"/>
      <c r="E29" s="525"/>
      <c r="F29" s="525"/>
      <c r="G29" s="526"/>
      <c r="H29" s="525"/>
      <c r="I29" s="525"/>
      <c r="J29" s="525"/>
      <c r="K29" s="293"/>
      <c r="L29" s="220"/>
    </row>
    <row r="30" spans="1:12" x14ac:dyDescent="0.25">
      <c r="A30" s="293"/>
      <c r="B30" s="222"/>
      <c r="C30" s="19"/>
      <c r="D30" s="525"/>
      <c r="E30" s="525"/>
      <c r="F30" s="525"/>
      <c r="G30" s="525"/>
      <c r="H30" s="525"/>
      <c r="I30" s="525"/>
      <c r="J30" s="525"/>
      <c r="K30" s="293"/>
      <c r="L30" s="220"/>
    </row>
    <row r="31" spans="1:12" x14ac:dyDescent="0.25">
      <c r="A31" s="79"/>
      <c r="B31" s="222"/>
      <c r="C31" s="19"/>
      <c r="D31" s="525"/>
      <c r="E31" s="525"/>
      <c r="F31" s="525"/>
      <c r="G31" s="525"/>
      <c r="H31" s="525"/>
      <c r="I31" s="525"/>
      <c r="J31" s="525"/>
      <c r="K31" s="293"/>
      <c r="L31" s="220"/>
    </row>
    <row r="32" spans="1:12" x14ac:dyDescent="0.25">
      <c r="A32" s="293"/>
      <c r="B32" s="223"/>
      <c r="C32" s="80"/>
      <c r="D32" s="527"/>
      <c r="E32" s="527"/>
      <c r="F32" s="527"/>
      <c r="G32" s="527"/>
      <c r="H32" s="527"/>
      <c r="I32" s="527"/>
      <c r="J32" s="527"/>
      <c r="K32" s="293"/>
      <c r="L32" s="220"/>
    </row>
    <row r="33" spans="1:44" x14ac:dyDescent="0.25">
      <c r="A33" s="293"/>
      <c r="B33" s="188" t="s">
        <v>167</v>
      </c>
      <c r="C33" s="200"/>
      <c r="D33" s="528">
        <f t="shared" ref="D33:I33" ca="1" si="0">IF(D27&gt;1,SUM(D28:D32),0)</f>
        <v>0</v>
      </c>
      <c r="E33" s="528">
        <f t="shared" ca="1" si="0"/>
        <v>0</v>
      </c>
      <c r="F33" s="528">
        <f t="shared" ca="1" si="0"/>
        <v>0</v>
      </c>
      <c r="G33" s="528">
        <f t="shared" ca="1" si="0"/>
        <v>0</v>
      </c>
      <c r="H33" s="528">
        <f t="shared" ca="1" si="0"/>
        <v>0</v>
      </c>
      <c r="I33" s="528">
        <f t="shared" ca="1" si="0"/>
        <v>0</v>
      </c>
      <c r="J33" s="528">
        <f ca="1">IF(J27&gt;1,SUM(J28:J32),0)</f>
        <v>0</v>
      </c>
      <c r="K33" s="293"/>
      <c r="L33" s="360"/>
    </row>
    <row r="34" spans="1:44" x14ac:dyDescent="0.25">
      <c r="A34" s="293"/>
      <c r="B34" s="30"/>
      <c r="C34" s="30"/>
      <c r="D34" s="178"/>
      <c r="E34" s="178"/>
      <c r="F34" s="178"/>
      <c r="G34" s="178"/>
      <c r="H34" s="178"/>
      <c r="I34" s="179"/>
      <c r="J34" s="179"/>
      <c r="K34" s="293"/>
    </row>
    <row r="35" spans="1:44" x14ac:dyDescent="0.25">
      <c r="A35" s="293"/>
      <c r="B35" s="186" t="str">
        <f>B27&amp;" (%)"</f>
        <v>ACTIVITÉS DE VENTE (%)</v>
      </c>
      <c r="C35" s="180"/>
      <c r="D35" s="31"/>
      <c r="E35" s="32"/>
      <c r="F35" s="32"/>
      <c r="G35" s="32"/>
      <c r="H35" s="32"/>
      <c r="I35" s="64"/>
      <c r="J35" s="64"/>
      <c r="K35" s="293"/>
      <c r="L35" s="359"/>
    </row>
    <row r="36" spans="1:44" x14ac:dyDescent="0.25">
      <c r="A36" s="293"/>
      <c r="B36" s="18">
        <f>B28</f>
        <v>0</v>
      </c>
      <c r="C36" s="18"/>
      <c r="D36" s="20" t="str">
        <f t="shared" ref="D36:J40" ca="1" si="1">IF(ISERR(D28/D$33),"",D28/D$33)</f>
        <v/>
      </c>
      <c r="E36" s="20" t="str">
        <f t="shared" ca="1" si="1"/>
        <v/>
      </c>
      <c r="F36" s="20" t="str">
        <f t="shared" ca="1" si="1"/>
        <v/>
      </c>
      <c r="G36" s="20" t="str">
        <f t="shared" ca="1" si="1"/>
        <v/>
      </c>
      <c r="H36" s="20" t="str">
        <f t="shared" ca="1" si="1"/>
        <v/>
      </c>
      <c r="I36" s="65" t="str">
        <f t="shared" ca="1" si="1"/>
        <v/>
      </c>
      <c r="J36" s="20" t="str">
        <f t="shared" ca="1" si="1"/>
        <v/>
      </c>
      <c r="K36" s="293"/>
    </row>
    <row r="37" spans="1:44" x14ac:dyDescent="0.25">
      <c r="A37" s="293"/>
      <c r="B37" s="19">
        <f>B29</f>
        <v>0</v>
      </c>
      <c r="C37" s="19"/>
      <c r="D37" s="21" t="str">
        <f t="shared" ca="1" si="1"/>
        <v/>
      </c>
      <c r="E37" s="21" t="str">
        <f t="shared" ca="1" si="1"/>
        <v/>
      </c>
      <c r="F37" s="21" t="str">
        <f t="shared" ca="1" si="1"/>
        <v/>
      </c>
      <c r="G37" s="21" t="str">
        <f t="shared" ca="1" si="1"/>
        <v/>
      </c>
      <c r="H37" s="21" t="str">
        <f t="shared" ca="1" si="1"/>
        <v/>
      </c>
      <c r="I37" s="66" t="str">
        <f t="shared" ca="1" si="1"/>
        <v/>
      </c>
      <c r="J37" s="21" t="str">
        <f t="shared" ca="1" si="1"/>
        <v/>
      </c>
      <c r="K37" s="293"/>
    </row>
    <row r="38" spans="1:44" x14ac:dyDescent="0.25">
      <c r="A38" s="295"/>
      <c r="B38" s="19">
        <f>B30</f>
        <v>0</v>
      </c>
      <c r="C38" s="19"/>
      <c r="D38" s="21" t="str">
        <f t="shared" ca="1" si="1"/>
        <v/>
      </c>
      <c r="E38" s="21" t="str">
        <f t="shared" ca="1" si="1"/>
        <v/>
      </c>
      <c r="F38" s="21" t="str">
        <f t="shared" ca="1" si="1"/>
        <v/>
      </c>
      <c r="G38" s="21" t="str">
        <f t="shared" ca="1" si="1"/>
        <v/>
      </c>
      <c r="H38" s="21" t="str">
        <f t="shared" ca="1" si="1"/>
        <v/>
      </c>
      <c r="I38" s="66" t="str">
        <f t="shared" ca="1" si="1"/>
        <v/>
      </c>
      <c r="J38" s="21" t="str">
        <f t="shared" ca="1" si="1"/>
        <v/>
      </c>
      <c r="K38" s="293"/>
    </row>
    <row r="39" spans="1:44" x14ac:dyDescent="0.25">
      <c r="B39" s="19">
        <f>B31</f>
        <v>0</v>
      </c>
      <c r="C39" s="19"/>
      <c r="D39" s="21" t="str">
        <f t="shared" ca="1" si="1"/>
        <v/>
      </c>
      <c r="E39" s="21" t="str">
        <f t="shared" ca="1" si="1"/>
        <v/>
      </c>
      <c r="F39" s="21" t="str">
        <f t="shared" ca="1" si="1"/>
        <v/>
      </c>
      <c r="G39" s="21" t="str">
        <f t="shared" ca="1" si="1"/>
        <v/>
      </c>
      <c r="H39" s="21" t="str">
        <f t="shared" ca="1" si="1"/>
        <v/>
      </c>
      <c r="I39" s="66" t="str">
        <f t="shared" ca="1" si="1"/>
        <v/>
      </c>
      <c r="J39" s="21" t="str">
        <f t="shared" ca="1" si="1"/>
        <v/>
      </c>
      <c r="K39" s="293"/>
    </row>
    <row r="40" spans="1:44" x14ac:dyDescent="0.25">
      <c r="A40" s="61"/>
      <c r="B40" s="22">
        <f>B32</f>
        <v>0</v>
      </c>
      <c r="C40" s="22"/>
      <c r="D40" s="27" t="str">
        <f t="shared" ca="1" si="1"/>
        <v/>
      </c>
      <c r="E40" s="27" t="str">
        <f t="shared" ca="1" si="1"/>
        <v/>
      </c>
      <c r="F40" s="27" t="str">
        <f t="shared" ca="1" si="1"/>
        <v/>
      </c>
      <c r="G40" s="27" t="str">
        <f t="shared" ca="1" si="1"/>
        <v/>
      </c>
      <c r="H40" s="27" t="str">
        <f t="shared" ca="1" si="1"/>
        <v/>
      </c>
      <c r="I40" s="68" t="str">
        <f t="shared" ca="1" si="1"/>
        <v/>
      </c>
      <c r="J40" s="27" t="str">
        <f t="shared" ca="1" si="1"/>
        <v/>
      </c>
      <c r="K40" s="293"/>
    </row>
    <row r="41" spans="1:44" x14ac:dyDescent="0.25">
      <c r="A41" s="61"/>
      <c r="B41" s="15"/>
      <c r="C41" s="15"/>
      <c r="D41" s="201"/>
      <c r="E41" s="201"/>
      <c r="F41" s="201"/>
      <c r="G41" s="201"/>
      <c r="H41" s="201"/>
      <c r="I41" s="174"/>
      <c r="J41" s="174"/>
      <c r="K41" s="293"/>
    </row>
    <row r="42" spans="1:44" x14ac:dyDescent="0.25">
      <c r="A42" s="61"/>
      <c r="B42" s="113" t="s">
        <v>499</v>
      </c>
      <c r="C42" s="60"/>
      <c r="D42" s="114"/>
      <c r="E42" s="115"/>
      <c r="F42" s="115"/>
      <c r="G42" s="115"/>
      <c r="H42" s="115"/>
      <c r="I42" s="116"/>
      <c r="J42" s="116"/>
      <c r="L42" s="361"/>
    </row>
    <row r="43" spans="1:44" ht="15.9" customHeight="1" x14ac:dyDescent="0.25">
      <c r="A43" s="61"/>
      <c r="B43" s="736"/>
      <c r="C43" s="737"/>
      <c r="D43" s="737"/>
      <c r="E43" s="737"/>
      <c r="F43" s="737"/>
      <c r="G43" s="737"/>
      <c r="H43" s="737"/>
      <c r="I43" s="737"/>
      <c r="J43" s="738"/>
      <c r="K43" s="4"/>
      <c r="L43" s="362"/>
    </row>
    <row r="44" spans="1:44" ht="15.9" customHeight="1" x14ac:dyDescent="0.25">
      <c r="A44" s="61"/>
      <c r="B44" s="739"/>
      <c r="C44" s="740"/>
      <c r="D44" s="740"/>
      <c r="E44" s="740"/>
      <c r="F44" s="740"/>
      <c r="G44" s="740"/>
      <c r="H44" s="740"/>
      <c r="I44" s="740"/>
      <c r="J44" s="741"/>
      <c r="K44" s="4"/>
      <c r="L44" s="362"/>
    </row>
    <row r="45" spans="1:44" ht="15.9" customHeight="1" x14ac:dyDescent="0.25">
      <c r="A45" s="61"/>
      <c r="B45" s="739"/>
      <c r="C45" s="740"/>
      <c r="D45" s="740"/>
      <c r="E45" s="740"/>
      <c r="F45" s="740"/>
      <c r="G45" s="740"/>
      <c r="H45" s="740"/>
      <c r="I45" s="740"/>
      <c r="J45" s="741"/>
      <c r="K45" s="4"/>
      <c r="L45" s="362"/>
    </row>
    <row r="46" spans="1:44" ht="15.9" customHeight="1" x14ac:dyDescent="0.25">
      <c r="A46" s="61"/>
      <c r="B46" s="739"/>
      <c r="C46" s="740"/>
      <c r="D46" s="740"/>
      <c r="E46" s="740"/>
      <c r="F46" s="740"/>
      <c r="G46" s="740"/>
      <c r="H46" s="740"/>
      <c r="I46" s="740"/>
      <c r="J46" s="741"/>
      <c r="K46" s="4"/>
      <c r="L46" s="362"/>
    </row>
    <row r="47" spans="1:44" ht="15.9" customHeight="1" x14ac:dyDescent="0.25">
      <c r="A47" s="60"/>
      <c r="B47" s="742"/>
      <c r="C47" s="743"/>
      <c r="D47" s="743"/>
      <c r="E47" s="743"/>
      <c r="F47" s="743"/>
      <c r="G47" s="743"/>
      <c r="H47" s="743"/>
      <c r="I47" s="743"/>
      <c r="J47" s="744"/>
      <c r="K47" s="454"/>
      <c r="L47" s="455"/>
      <c r="Z47" s="7"/>
      <c r="AA47" s="7"/>
      <c r="AB47" s="7"/>
      <c r="AC47" s="7"/>
      <c r="AD47" s="7"/>
      <c r="AE47" s="7"/>
      <c r="AF47" s="7"/>
      <c r="AG47" s="7"/>
      <c r="AH47" s="7"/>
      <c r="AI47" s="7"/>
      <c r="AJ47" s="7"/>
      <c r="AK47" s="7"/>
      <c r="AL47" s="7"/>
      <c r="AM47" s="7"/>
      <c r="AN47" s="7"/>
      <c r="AO47" s="7"/>
      <c r="AP47" s="7"/>
      <c r="AQ47" s="7"/>
      <c r="AR47" s="7"/>
    </row>
    <row r="48" spans="1:44" s="1" customFormat="1" ht="54.9" customHeight="1" x14ac:dyDescent="0.25">
      <c r="A48" s="4"/>
      <c r="B48" s="457"/>
      <c r="C48" s="362"/>
      <c r="D48" s="362"/>
      <c r="E48" s="362"/>
      <c r="F48" s="362"/>
      <c r="G48" s="362"/>
      <c r="H48" s="362"/>
      <c r="I48" s="362"/>
      <c r="J48" s="458"/>
      <c r="L48" s="362"/>
    </row>
    <row r="49" spans="1:44" ht="0.75" customHeight="1" x14ac:dyDescent="0.25">
      <c r="A49" s="30"/>
      <c r="B49" s="30"/>
      <c r="C49" s="30"/>
      <c r="D49" s="456"/>
      <c r="E49" s="456"/>
      <c r="F49" s="456"/>
      <c r="G49" s="456"/>
      <c r="H49" s="456"/>
      <c r="I49" s="456"/>
      <c r="J49" s="63"/>
      <c r="K49" s="30"/>
      <c r="L49" s="30"/>
      <c r="Z49" s="30"/>
      <c r="AA49" s="30"/>
      <c r="AB49" s="30"/>
      <c r="AC49" s="30"/>
      <c r="AD49" s="30"/>
      <c r="AE49" s="30"/>
      <c r="AF49" s="30"/>
      <c r="AG49" s="30"/>
      <c r="AH49" s="30"/>
      <c r="AI49" s="30"/>
      <c r="AJ49" s="30"/>
      <c r="AK49" s="30"/>
      <c r="AL49" s="30"/>
      <c r="AM49" s="30"/>
      <c r="AN49" s="30"/>
      <c r="AO49" s="30"/>
      <c r="AP49" s="30"/>
      <c r="AQ49" s="30"/>
      <c r="AR49" s="30"/>
    </row>
    <row r="50" spans="1:44" ht="15.75" customHeight="1" x14ac:dyDescent="0.25">
      <c r="A50" s="293"/>
      <c r="B50" s="494"/>
      <c r="C50" s="495"/>
      <c r="D50" s="496" t="str">
        <f ca="1">'2'!G$24</f>
        <v>HISTORIQUE</v>
      </c>
      <c r="E50" s="185">
        <f ca="1">'2'!H$24</f>
        <v>0</v>
      </c>
      <c r="F50" s="493">
        <f ca="1">'2'!I$24</f>
        <v>0</v>
      </c>
      <c r="G50" s="493">
        <f ca="1">'2'!J$24</f>
        <v>0</v>
      </c>
      <c r="H50" s="493" t="str">
        <f ca="1">'2'!K$24</f>
        <v>PROJETÉ</v>
      </c>
      <c r="I50" s="185">
        <f>'2'!L$24</f>
        <v>0</v>
      </c>
      <c r="J50" s="185">
        <f>'2'!M$24</f>
        <v>0</v>
      </c>
      <c r="K50" s="293"/>
    </row>
    <row r="51" spans="1:44" x14ac:dyDescent="0.25">
      <c r="A51" s="293"/>
      <c r="B51" s="497" t="s">
        <v>337</v>
      </c>
      <c r="C51" s="498"/>
      <c r="D51" s="499">
        <f ca="1">'2'!G$23</f>
        <v>43359</v>
      </c>
      <c r="E51" s="499">
        <f ca="1">'2'!H$23</f>
        <v>43724</v>
      </c>
      <c r="F51" s="499">
        <f ca="1">'2'!I$23</f>
        <v>44089</v>
      </c>
      <c r="G51" s="499">
        <f ca="1">'2'!J$23</f>
        <v>0</v>
      </c>
      <c r="H51" s="499">
        <f ca="1">'2'!K$23</f>
        <v>44454</v>
      </c>
      <c r="I51" s="499">
        <f ca="1">'2'!L$23</f>
        <v>44819</v>
      </c>
      <c r="J51" s="499">
        <f ca="1">'2'!M$23</f>
        <v>45184</v>
      </c>
      <c r="K51" s="293"/>
      <c r="L51" s="359"/>
    </row>
    <row r="52" spans="1:44" x14ac:dyDescent="0.25">
      <c r="B52" s="18" t="s">
        <v>500</v>
      </c>
      <c r="C52" s="207"/>
      <c r="D52" s="529"/>
      <c r="E52" s="529"/>
      <c r="F52" s="529"/>
      <c r="G52" s="529"/>
      <c r="H52" s="529"/>
      <c r="I52" s="529"/>
      <c r="J52" s="524"/>
    </row>
    <row r="53" spans="1:44" x14ac:dyDescent="0.25">
      <c r="B53" s="19" t="s">
        <v>501</v>
      </c>
      <c r="C53" s="19"/>
      <c r="D53" s="530"/>
      <c r="E53" s="530"/>
      <c r="F53" s="530"/>
      <c r="G53" s="530"/>
      <c r="H53" s="530"/>
      <c r="I53" s="530"/>
      <c r="J53" s="530"/>
    </row>
    <row r="54" spans="1:44" x14ac:dyDescent="0.25">
      <c r="B54" s="19" t="s">
        <v>563</v>
      </c>
      <c r="C54" s="19"/>
      <c r="D54" s="530"/>
      <c r="E54" s="530"/>
      <c r="F54" s="530"/>
      <c r="G54" s="530"/>
      <c r="H54" s="530"/>
      <c r="I54" s="530"/>
      <c r="J54" s="530"/>
    </row>
    <row r="55" spans="1:44" x14ac:dyDescent="0.25">
      <c r="B55" s="222" t="s">
        <v>502</v>
      </c>
      <c r="C55" s="19"/>
      <c r="D55" s="530"/>
      <c r="E55" s="530"/>
      <c r="F55" s="530"/>
      <c r="G55" s="530"/>
      <c r="H55" s="530"/>
      <c r="I55" s="530"/>
      <c r="J55" s="530"/>
    </row>
    <row r="56" spans="1:44" x14ac:dyDescent="0.25">
      <c r="B56" s="22" t="s">
        <v>503</v>
      </c>
      <c r="C56" s="22"/>
      <c r="D56" s="531"/>
      <c r="E56" s="531"/>
      <c r="F56" s="531"/>
      <c r="G56" s="531"/>
      <c r="H56" s="531"/>
      <c r="I56" s="531"/>
      <c r="J56" s="531"/>
    </row>
    <row r="57" spans="1:44" ht="21" customHeight="1" x14ac:dyDescent="0.25">
      <c r="B57" s="35" t="s">
        <v>168</v>
      </c>
      <c r="C57" s="36"/>
      <c r="D57" s="532">
        <f>SUM(D52:D55)-D56</f>
        <v>0</v>
      </c>
      <c r="E57" s="532">
        <f>SUM(E52:E55)-E56</f>
        <v>0</v>
      </c>
      <c r="F57" s="532">
        <f>SUM(F52:F55)-F56</f>
        <v>0</v>
      </c>
      <c r="G57" s="532">
        <f t="shared" ref="G57:I57" si="2">SUM(G52:G55)-G56</f>
        <v>0</v>
      </c>
      <c r="H57" s="532">
        <f>SUM(H52:H55)-H56</f>
        <v>0</v>
      </c>
      <c r="I57" s="532">
        <f t="shared" si="2"/>
        <v>0</v>
      </c>
      <c r="J57" s="532">
        <f>SUM(J52:J55)-J56</f>
        <v>0</v>
      </c>
      <c r="L57" s="363"/>
    </row>
    <row r="58" spans="1:44" x14ac:dyDescent="0.25">
      <c r="B58" s="397" t="s">
        <v>504</v>
      </c>
      <c r="C58" s="348"/>
      <c r="D58" s="533"/>
      <c r="E58" s="533"/>
      <c r="F58" s="533"/>
      <c r="G58" s="533"/>
      <c r="H58" s="533"/>
      <c r="I58" s="533"/>
      <c r="J58" s="533"/>
    </row>
    <row r="59" spans="1:44" x14ac:dyDescent="0.25">
      <c r="B59" s="397" t="s">
        <v>553</v>
      </c>
      <c r="C59" s="348"/>
      <c r="D59" s="534"/>
      <c r="E59" s="534"/>
      <c r="F59" s="534"/>
      <c r="G59" s="534"/>
      <c r="H59" s="534"/>
      <c r="I59" s="535"/>
      <c r="J59" s="535"/>
    </row>
    <row r="60" spans="1:44" x14ac:dyDescent="0.25">
      <c r="B60" s="92" t="s">
        <v>505</v>
      </c>
      <c r="C60" s="348"/>
      <c r="D60" s="534"/>
      <c r="E60" s="534"/>
      <c r="F60" s="534"/>
      <c r="G60" s="534"/>
      <c r="H60" s="534"/>
      <c r="I60" s="535"/>
      <c r="J60" s="535"/>
    </row>
    <row r="61" spans="1:44" x14ac:dyDescent="0.25">
      <c r="B61" s="92" t="s">
        <v>506</v>
      </c>
      <c r="C61" s="348"/>
      <c r="D61" s="534"/>
      <c r="E61" s="534"/>
      <c r="F61" s="534"/>
      <c r="G61" s="534"/>
      <c r="H61" s="534"/>
      <c r="I61" s="535"/>
      <c r="J61" s="535"/>
    </row>
    <row r="62" spans="1:44" x14ac:dyDescent="0.25">
      <c r="A62" s="7"/>
      <c r="B62" s="92" t="s">
        <v>507</v>
      </c>
      <c r="C62" s="348"/>
      <c r="D62" s="534"/>
      <c r="E62" s="534"/>
      <c r="F62" s="534"/>
      <c r="G62" s="534"/>
      <c r="H62" s="534"/>
      <c r="I62" s="535"/>
      <c r="J62" s="535"/>
    </row>
    <row r="63" spans="1:44" x14ac:dyDescent="0.25">
      <c r="B63" s="263" t="s">
        <v>502</v>
      </c>
      <c r="C63" s="349"/>
      <c r="D63" s="536"/>
      <c r="E63" s="536"/>
      <c r="F63" s="536"/>
      <c r="G63" s="536"/>
      <c r="H63" s="536"/>
      <c r="I63" s="535"/>
      <c r="J63" s="535"/>
      <c r="L63" s="220"/>
    </row>
    <row r="64" spans="1:44" x14ac:dyDescent="0.25">
      <c r="A64" s="30"/>
      <c r="B64" s="204" t="s">
        <v>170</v>
      </c>
      <c r="C64" s="200"/>
      <c r="D64" s="528">
        <f>SUM(D57:D63)</f>
        <v>0</v>
      </c>
      <c r="E64" s="528">
        <f>SUM(E57:E63)</f>
        <v>0</v>
      </c>
      <c r="F64" s="528">
        <f>SUM(F57:F63)</f>
        <v>0</v>
      </c>
      <c r="G64" s="528">
        <f t="shared" ref="G64:J64" si="3">SUM(G57:G63)</f>
        <v>0</v>
      </c>
      <c r="H64" s="528">
        <f>SUM(H57:H63)</f>
        <v>0</v>
      </c>
      <c r="I64" s="537">
        <f t="shared" si="3"/>
        <v>0</v>
      </c>
      <c r="J64" s="528">
        <f t="shared" si="3"/>
        <v>0</v>
      </c>
      <c r="L64" s="360"/>
    </row>
    <row r="65" spans="1:12" x14ac:dyDescent="0.25">
      <c r="B65" s="1" t="s">
        <v>338</v>
      </c>
      <c r="C65" s="30"/>
      <c r="D65" s="30"/>
      <c r="E65" s="30"/>
      <c r="F65" s="30"/>
      <c r="G65" s="30"/>
      <c r="H65" s="30"/>
      <c r="I65" s="63"/>
      <c r="J65" s="63"/>
    </row>
    <row r="66" spans="1:12" x14ac:dyDescent="0.25">
      <c r="B66" s="186" t="s">
        <v>174</v>
      </c>
      <c r="C66" s="16"/>
      <c r="D66" s="17"/>
      <c r="E66" s="17"/>
      <c r="F66" s="17"/>
      <c r="G66" s="17"/>
      <c r="H66" s="17"/>
      <c r="I66" s="67"/>
      <c r="J66" s="67"/>
      <c r="L66" s="359"/>
    </row>
    <row r="67" spans="1:12" x14ac:dyDescent="0.25">
      <c r="B67" s="18" t="str">
        <f t="shared" ref="B67:B77" si="4">B52</f>
        <v>Stock initial</v>
      </c>
      <c r="C67" s="18"/>
      <c r="D67" s="20" t="str">
        <f t="shared" ref="D67:J71" si="5">IF(D$64=0,"",D52/D$64)</f>
        <v/>
      </c>
      <c r="E67" s="20" t="str">
        <f t="shared" si="5"/>
        <v/>
      </c>
      <c r="F67" s="20" t="str">
        <f t="shared" si="5"/>
        <v/>
      </c>
      <c r="G67" s="20" t="str">
        <f t="shared" si="5"/>
        <v/>
      </c>
      <c r="H67" s="20" t="str">
        <f t="shared" si="5"/>
        <v/>
      </c>
      <c r="I67" s="20" t="str">
        <f t="shared" si="5"/>
        <v/>
      </c>
      <c r="J67" s="20" t="str">
        <f t="shared" si="5"/>
        <v/>
      </c>
    </row>
    <row r="68" spans="1:12" x14ac:dyDescent="0.25">
      <c r="B68" s="19" t="str">
        <f t="shared" si="4"/>
        <v>Achat des matières</v>
      </c>
      <c r="C68" s="19"/>
      <c r="D68" s="21" t="str">
        <f>IF(D$64=0,"",D53/D$64)</f>
        <v/>
      </c>
      <c r="E68" s="21" t="str">
        <f t="shared" si="5"/>
        <v/>
      </c>
      <c r="F68" s="21" t="str">
        <f t="shared" si="5"/>
        <v/>
      </c>
      <c r="G68" s="21" t="str">
        <f t="shared" si="5"/>
        <v/>
      </c>
      <c r="H68" s="21" t="str">
        <f t="shared" si="5"/>
        <v/>
      </c>
      <c r="I68" s="21" t="str">
        <f t="shared" si="5"/>
        <v/>
      </c>
      <c r="J68" s="21" t="str">
        <f t="shared" si="5"/>
        <v/>
      </c>
    </row>
    <row r="69" spans="1:12" x14ac:dyDescent="0.25">
      <c r="B69" s="19" t="str">
        <f t="shared" si="4"/>
        <v>Fret et autres droits</v>
      </c>
      <c r="C69" s="19"/>
      <c r="D69" s="21" t="str">
        <f t="shared" si="5"/>
        <v/>
      </c>
      <c r="E69" s="21" t="str">
        <f t="shared" si="5"/>
        <v/>
      </c>
      <c r="F69" s="21" t="str">
        <f t="shared" si="5"/>
        <v/>
      </c>
      <c r="G69" s="21" t="str">
        <f t="shared" si="5"/>
        <v/>
      </c>
      <c r="H69" s="21" t="str">
        <f t="shared" si="5"/>
        <v/>
      </c>
      <c r="I69" s="66" t="str">
        <f t="shared" si="5"/>
        <v/>
      </c>
      <c r="J69" s="21" t="str">
        <f t="shared" si="5"/>
        <v/>
      </c>
    </row>
    <row r="70" spans="1:12" x14ac:dyDescent="0.25">
      <c r="B70" s="19" t="str">
        <f t="shared" si="4"/>
        <v>Autre</v>
      </c>
      <c r="C70" s="19"/>
      <c r="D70" s="21" t="str">
        <f t="shared" si="5"/>
        <v/>
      </c>
      <c r="E70" s="21" t="str">
        <f t="shared" si="5"/>
        <v/>
      </c>
      <c r="F70" s="21" t="str">
        <f t="shared" si="5"/>
        <v/>
      </c>
      <c r="G70" s="21" t="str">
        <f t="shared" si="5"/>
        <v/>
      </c>
      <c r="H70" s="21" t="str">
        <f t="shared" si="5"/>
        <v/>
      </c>
      <c r="I70" s="66" t="str">
        <f t="shared" si="5"/>
        <v/>
      </c>
      <c r="J70" s="21" t="str">
        <f t="shared" si="5"/>
        <v/>
      </c>
    </row>
    <row r="71" spans="1:12" x14ac:dyDescent="0.25">
      <c r="B71" s="22" t="str">
        <f t="shared" si="4"/>
        <v>Stock final (-)</v>
      </c>
      <c r="C71" s="22"/>
      <c r="D71" s="27" t="str">
        <f t="shared" si="5"/>
        <v/>
      </c>
      <c r="E71" s="27" t="str">
        <f t="shared" si="5"/>
        <v/>
      </c>
      <c r="F71" s="27" t="str">
        <f t="shared" si="5"/>
        <v/>
      </c>
      <c r="G71" s="27" t="str">
        <f t="shared" si="5"/>
        <v/>
      </c>
      <c r="H71" s="27" t="str">
        <f t="shared" si="5"/>
        <v/>
      </c>
      <c r="I71" s="68" t="str">
        <f t="shared" si="5"/>
        <v/>
      </c>
      <c r="J71" s="27" t="str">
        <f t="shared" si="5"/>
        <v/>
      </c>
    </row>
    <row r="72" spans="1:12" ht="21.75" customHeight="1" x14ac:dyDescent="0.25">
      <c r="B72" s="35" t="s">
        <v>169</v>
      </c>
      <c r="C72" s="36"/>
      <c r="D72" s="424">
        <f>IF(D64&gt;0,D57/D$64,0)</f>
        <v>0</v>
      </c>
      <c r="E72" s="424">
        <f t="shared" ref="E72:J72" si="6">IF(E64&gt;0,E57/E$64,0)</f>
        <v>0</v>
      </c>
      <c r="F72" s="424">
        <f t="shared" si="6"/>
        <v>0</v>
      </c>
      <c r="G72" s="424">
        <f t="shared" si="6"/>
        <v>0</v>
      </c>
      <c r="H72" s="424">
        <f t="shared" si="6"/>
        <v>0</v>
      </c>
      <c r="I72" s="424">
        <f t="shared" si="6"/>
        <v>0</v>
      </c>
      <c r="J72" s="424">
        <f t="shared" si="6"/>
        <v>0</v>
      </c>
      <c r="L72" s="363"/>
    </row>
    <row r="73" spans="1:12" x14ac:dyDescent="0.25">
      <c r="B73" s="25" t="str">
        <f t="shared" si="4"/>
        <v>Main-d'œuvre directe</v>
      </c>
      <c r="C73" s="25"/>
      <c r="D73" s="381" t="str">
        <f>IF(D$64=0,"",D58/D$64)</f>
        <v/>
      </c>
      <c r="E73" s="381" t="str">
        <f t="shared" ref="D73:I78" si="7">IF(E$64=0,"",E58/E$64)</f>
        <v/>
      </c>
      <c r="F73" s="381" t="str">
        <f t="shared" si="7"/>
        <v/>
      </c>
      <c r="G73" s="381" t="str">
        <f t="shared" si="7"/>
        <v/>
      </c>
      <c r="H73" s="381" t="str">
        <f t="shared" si="7"/>
        <v/>
      </c>
      <c r="I73" s="423" t="str">
        <f t="shared" si="7"/>
        <v/>
      </c>
      <c r="J73" s="381" t="str">
        <f t="shared" ref="J73:J78" si="8">IF(J$64=0,"",J58/J$64)</f>
        <v/>
      </c>
    </row>
    <row r="74" spans="1:12" x14ac:dyDescent="0.25">
      <c r="B74" s="19" t="str">
        <f t="shared" si="4"/>
        <v>Réparations et entretien</v>
      </c>
      <c r="C74" s="19"/>
      <c r="D74" s="21" t="str">
        <f t="shared" si="7"/>
        <v/>
      </c>
      <c r="E74" s="21" t="str">
        <f t="shared" si="7"/>
        <v/>
      </c>
      <c r="F74" s="21" t="str">
        <f t="shared" si="7"/>
        <v/>
      </c>
      <c r="G74" s="21" t="str">
        <f t="shared" si="7"/>
        <v/>
      </c>
      <c r="H74" s="21" t="str">
        <f t="shared" si="7"/>
        <v/>
      </c>
      <c r="I74" s="66" t="str">
        <f t="shared" si="7"/>
        <v/>
      </c>
      <c r="J74" s="21" t="str">
        <f t="shared" si="8"/>
        <v/>
      </c>
    </row>
    <row r="75" spans="1:12" x14ac:dyDescent="0.25">
      <c r="B75" s="19" t="str">
        <f t="shared" si="4"/>
        <v>Services publics</v>
      </c>
      <c r="C75" s="19"/>
      <c r="D75" s="21" t="str">
        <f t="shared" si="7"/>
        <v/>
      </c>
      <c r="E75" s="21" t="str">
        <f t="shared" si="7"/>
        <v/>
      </c>
      <c r="F75" s="21" t="str">
        <f t="shared" si="7"/>
        <v/>
      </c>
      <c r="G75" s="21" t="str">
        <f t="shared" si="7"/>
        <v/>
      </c>
      <c r="H75" s="21" t="str">
        <f t="shared" si="7"/>
        <v/>
      </c>
      <c r="I75" s="66" t="str">
        <f t="shared" si="7"/>
        <v/>
      </c>
      <c r="J75" s="21" t="str">
        <f t="shared" si="8"/>
        <v/>
      </c>
    </row>
    <row r="76" spans="1:12" x14ac:dyDescent="0.25">
      <c r="B76" s="19" t="str">
        <f t="shared" si="4"/>
        <v>Amortissement</v>
      </c>
      <c r="C76" s="19"/>
      <c r="D76" s="21" t="str">
        <f t="shared" si="7"/>
        <v/>
      </c>
      <c r="E76" s="21" t="str">
        <f t="shared" si="7"/>
        <v/>
      </c>
      <c r="F76" s="21" t="str">
        <f t="shared" si="7"/>
        <v/>
      </c>
      <c r="G76" s="21" t="str">
        <f t="shared" si="7"/>
        <v/>
      </c>
      <c r="H76" s="21" t="str">
        <f t="shared" si="7"/>
        <v/>
      </c>
      <c r="I76" s="66" t="str">
        <f t="shared" si="7"/>
        <v/>
      </c>
      <c r="J76" s="21" t="str">
        <f t="shared" si="8"/>
        <v/>
      </c>
    </row>
    <row r="77" spans="1:12" x14ac:dyDescent="0.25">
      <c r="B77" s="19" t="str">
        <f t="shared" si="4"/>
        <v>Coûts indirects</v>
      </c>
      <c r="C77" s="19"/>
      <c r="D77" s="21" t="str">
        <f t="shared" si="7"/>
        <v/>
      </c>
      <c r="E77" s="21" t="str">
        <f t="shared" si="7"/>
        <v/>
      </c>
      <c r="F77" s="21" t="str">
        <f t="shared" si="7"/>
        <v/>
      </c>
      <c r="G77" s="21" t="str">
        <f t="shared" si="7"/>
        <v/>
      </c>
      <c r="H77" s="21" t="str">
        <f t="shared" si="7"/>
        <v/>
      </c>
      <c r="I77" s="21" t="str">
        <f t="shared" si="7"/>
        <v/>
      </c>
      <c r="J77" s="21" t="str">
        <f t="shared" si="8"/>
        <v/>
      </c>
    </row>
    <row r="78" spans="1:12" x14ac:dyDescent="0.25">
      <c r="B78" s="291" t="str">
        <f>B63</f>
        <v>Autre</v>
      </c>
      <c r="C78" s="80"/>
      <c r="D78" s="21" t="str">
        <f t="shared" si="7"/>
        <v/>
      </c>
      <c r="E78" s="21" t="str">
        <f t="shared" si="7"/>
        <v/>
      </c>
      <c r="F78" s="21" t="str">
        <f t="shared" si="7"/>
        <v/>
      </c>
      <c r="G78" s="21" t="str">
        <f t="shared" si="7"/>
        <v/>
      </c>
      <c r="H78" s="21" t="str">
        <f t="shared" si="7"/>
        <v/>
      </c>
      <c r="I78" s="21" t="str">
        <f t="shared" si="7"/>
        <v/>
      </c>
      <c r="J78" s="21" t="str">
        <f t="shared" si="8"/>
        <v/>
      </c>
      <c r="L78" s="90"/>
    </row>
    <row r="79" spans="1:12" x14ac:dyDescent="0.25">
      <c r="B79" s="204" t="s">
        <v>174</v>
      </c>
      <c r="C79" s="200"/>
      <c r="D79" s="205">
        <f t="shared" ref="D79:J79" si="9">SUM(D72:D78)</f>
        <v>0</v>
      </c>
      <c r="E79" s="205">
        <f t="shared" si="9"/>
        <v>0</v>
      </c>
      <c r="F79" s="205">
        <f t="shared" si="9"/>
        <v>0</v>
      </c>
      <c r="G79" s="205">
        <f t="shared" si="9"/>
        <v>0</v>
      </c>
      <c r="H79" s="205">
        <f t="shared" si="9"/>
        <v>0</v>
      </c>
      <c r="I79" s="206">
        <f t="shared" si="9"/>
        <v>0</v>
      </c>
      <c r="J79" s="206">
        <f t="shared" si="9"/>
        <v>0</v>
      </c>
      <c r="L79" s="360"/>
    </row>
    <row r="80" spans="1:12" ht="6.75" customHeight="1" x14ac:dyDescent="0.25">
      <c r="A80" s="61"/>
      <c r="C80" s="30"/>
      <c r="D80" s="201"/>
      <c r="E80" s="201"/>
      <c r="F80" s="201"/>
      <c r="G80" s="201"/>
      <c r="H80" s="201"/>
      <c r="I80" s="174"/>
      <c r="J80" s="174"/>
    </row>
    <row r="81" spans="1:12" x14ac:dyDescent="0.25">
      <c r="A81" s="61"/>
      <c r="B81" s="113" t="s">
        <v>634</v>
      </c>
      <c r="C81" s="60"/>
      <c r="D81" s="114"/>
      <c r="E81" s="115"/>
      <c r="F81" s="115"/>
      <c r="G81" s="115"/>
      <c r="H81" s="115"/>
      <c r="I81" s="116"/>
      <c r="J81" s="116"/>
      <c r="L81" s="361"/>
    </row>
    <row r="82" spans="1:12" ht="15.9" customHeight="1" x14ac:dyDescent="0.25">
      <c r="A82" s="61"/>
      <c r="B82" s="791"/>
      <c r="C82" s="792"/>
      <c r="D82" s="792"/>
      <c r="E82" s="792"/>
      <c r="F82" s="792"/>
      <c r="G82" s="792"/>
      <c r="H82" s="792"/>
      <c r="I82" s="792"/>
      <c r="J82" s="793"/>
      <c r="K82" s="4"/>
      <c r="L82" s="364"/>
    </row>
    <row r="83" spans="1:12" ht="12.75" customHeight="1" x14ac:dyDescent="0.25">
      <c r="A83" s="61"/>
      <c r="B83" s="794"/>
      <c r="C83" s="740"/>
      <c r="D83" s="740"/>
      <c r="E83" s="740"/>
      <c r="F83" s="740"/>
      <c r="G83" s="740"/>
      <c r="H83" s="740"/>
      <c r="I83" s="740"/>
      <c r="J83" s="795"/>
      <c r="K83" s="4"/>
      <c r="L83" s="364"/>
    </row>
    <row r="84" spans="1:12" ht="12.75" customHeight="1" x14ac:dyDescent="0.25">
      <c r="A84" s="61"/>
      <c r="B84" s="794"/>
      <c r="C84" s="740"/>
      <c r="D84" s="740"/>
      <c r="E84" s="740"/>
      <c r="F84" s="740"/>
      <c r="G84" s="740"/>
      <c r="H84" s="740"/>
      <c r="I84" s="740"/>
      <c r="J84" s="795"/>
      <c r="K84" s="4"/>
      <c r="L84" s="364"/>
    </row>
    <row r="85" spans="1:12" ht="12.75" customHeight="1" x14ac:dyDescent="0.25">
      <c r="A85" s="61"/>
      <c r="B85" s="794"/>
      <c r="C85" s="740"/>
      <c r="D85" s="740"/>
      <c r="E85" s="740"/>
      <c r="F85" s="740"/>
      <c r="G85" s="740"/>
      <c r="H85" s="740"/>
      <c r="I85" s="740"/>
      <c r="J85" s="795"/>
      <c r="K85" s="4"/>
      <c r="L85" s="364"/>
    </row>
    <row r="86" spans="1:12" ht="12.75" customHeight="1" x14ac:dyDescent="0.25">
      <c r="A86" s="61"/>
      <c r="B86" s="796"/>
      <c r="C86" s="797"/>
      <c r="D86" s="797"/>
      <c r="E86" s="797"/>
      <c r="F86" s="797"/>
      <c r="G86" s="797"/>
      <c r="H86" s="797"/>
      <c r="I86" s="797"/>
      <c r="J86" s="798"/>
      <c r="K86" s="4"/>
      <c r="L86" s="364"/>
    </row>
    <row r="87" spans="1:12" ht="54.9" customHeight="1" x14ac:dyDescent="0.25">
      <c r="B87" s="101"/>
      <c r="C87" s="101"/>
      <c r="D87" s="101"/>
      <c r="E87" s="101"/>
      <c r="F87" s="101"/>
      <c r="G87" s="101"/>
      <c r="H87" s="101"/>
      <c r="I87" s="215"/>
      <c r="J87" s="215"/>
      <c r="L87" s="29"/>
    </row>
    <row r="88" spans="1:12" ht="1.5" customHeight="1" x14ac:dyDescent="0.25">
      <c r="I88" s="61"/>
      <c r="J88" s="61"/>
    </row>
    <row r="89" spans="1:12" ht="15.75" customHeight="1" x14ac:dyDescent="0.25">
      <c r="A89" s="293"/>
      <c r="B89" s="494"/>
      <c r="C89" s="495"/>
      <c r="D89" s="496" t="str">
        <f ca="1">'2'!G$24</f>
        <v>HISTORIQUE</v>
      </c>
      <c r="E89" s="185">
        <f ca="1">'2'!H$24</f>
        <v>0</v>
      </c>
      <c r="F89" s="493">
        <f ca="1">'2'!I$24</f>
        <v>0</v>
      </c>
      <c r="G89" s="493">
        <f ca="1">'2'!J$24</f>
        <v>0</v>
      </c>
      <c r="H89" s="493" t="str">
        <f ca="1">'2'!K$24</f>
        <v>PROJETÉ</v>
      </c>
      <c r="I89" s="185">
        <f>'2'!L$24</f>
        <v>0</v>
      </c>
      <c r="J89" s="185">
        <f>'2'!M$24</f>
        <v>0</v>
      </c>
      <c r="K89" s="293"/>
    </row>
    <row r="90" spans="1:12" x14ac:dyDescent="0.25">
      <c r="A90" s="293"/>
      <c r="B90" s="497" t="s">
        <v>337</v>
      </c>
      <c r="C90" s="498"/>
      <c r="D90" s="499">
        <f ca="1">'2'!G$23</f>
        <v>43359</v>
      </c>
      <c r="E90" s="499">
        <f ca="1">'2'!H$23</f>
        <v>43724</v>
      </c>
      <c r="F90" s="499">
        <f ca="1">'2'!I$23</f>
        <v>44089</v>
      </c>
      <c r="G90" s="499">
        <f ca="1">'2'!J$23</f>
        <v>0</v>
      </c>
      <c r="H90" s="499">
        <f ca="1">'2'!K$23</f>
        <v>44454</v>
      </c>
      <c r="I90" s="499">
        <f ca="1">'2'!L$23</f>
        <v>44819</v>
      </c>
      <c r="J90" s="499">
        <f ca="1">'2'!M$23</f>
        <v>45184</v>
      </c>
      <c r="K90" s="293"/>
      <c r="L90" s="359"/>
    </row>
    <row r="91" spans="1:12" x14ac:dyDescent="0.25">
      <c r="B91" s="18" t="s">
        <v>509</v>
      </c>
      <c r="C91" s="18"/>
      <c r="D91" s="538"/>
      <c r="E91" s="538"/>
      <c r="F91" s="538"/>
      <c r="G91" s="538"/>
      <c r="H91" s="538"/>
      <c r="I91" s="538"/>
      <c r="J91" s="538"/>
    </row>
    <row r="92" spans="1:12" x14ac:dyDescent="0.25">
      <c r="B92" s="19" t="s">
        <v>510</v>
      </c>
      <c r="C92" s="208"/>
      <c r="D92" s="525"/>
      <c r="E92" s="525"/>
      <c r="F92" s="525"/>
      <c r="G92" s="525"/>
      <c r="H92" s="525"/>
      <c r="I92" s="525"/>
      <c r="J92" s="525"/>
    </row>
    <row r="93" spans="1:12" x14ac:dyDescent="0.25">
      <c r="B93" s="19" t="s">
        <v>511</v>
      </c>
      <c r="C93" s="208"/>
      <c r="D93" s="525"/>
      <c r="E93" s="525"/>
      <c r="F93" s="525"/>
      <c r="G93" s="525"/>
      <c r="H93" s="525"/>
      <c r="I93" s="525"/>
      <c r="J93" s="525"/>
    </row>
    <row r="94" spans="1:12" x14ac:dyDescent="0.25">
      <c r="B94" s="19" t="s">
        <v>512</v>
      </c>
      <c r="C94" s="208"/>
      <c r="D94" s="525"/>
      <c r="E94" s="525"/>
      <c r="F94" s="525"/>
      <c r="G94" s="525"/>
      <c r="H94" s="525"/>
      <c r="I94" s="525"/>
      <c r="J94" s="525"/>
    </row>
    <row r="95" spans="1:12" x14ac:dyDescent="0.25">
      <c r="B95" s="26" t="s">
        <v>506</v>
      </c>
      <c r="C95" s="385"/>
      <c r="D95" s="539"/>
      <c r="E95" s="539"/>
      <c r="F95" s="539"/>
      <c r="G95" s="539"/>
      <c r="H95" s="539"/>
      <c r="I95" s="539"/>
      <c r="J95" s="539"/>
    </row>
    <row r="96" spans="1:12" x14ac:dyDescent="0.25">
      <c r="B96" s="377" t="s">
        <v>502</v>
      </c>
      <c r="C96" s="209"/>
      <c r="D96" s="540"/>
      <c r="E96" s="540"/>
      <c r="F96" s="540"/>
      <c r="G96" s="540"/>
      <c r="H96" s="540"/>
      <c r="I96" s="540"/>
      <c r="J96" s="540"/>
    </row>
    <row r="97" spans="2:12" ht="13.5" customHeight="1" x14ac:dyDescent="0.25">
      <c r="B97" s="35" t="s">
        <v>171</v>
      </c>
      <c r="C97" s="210"/>
      <c r="D97" s="541">
        <f>SUM(D91:D96)</f>
        <v>0</v>
      </c>
      <c r="E97" s="541">
        <f>SUM(E91:E96)</f>
        <v>0</v>
      </c>
      <c r="F97" s="541">
        <f>SUM(F91:F96)</f>
        <v>0</v>
      </c>
      <c r="G97" s="541">
        <f t="shared" ref="G97:J97" si="10">SUM(G91:G96)</f>
        <v>0</v>
      </c>
      <c r="H97" s="541">
        <f t="shared" si="10"/>
        <v>0</v>
      </c>
      <c r="I97" s="542">
        <f>SUM(I91:I96)</f>
        <v>0</v>
      </c>
      <c r="J97" s="541">
        <f t="shared" si="10"/>
        <v>0</v>
      </c>
      <c r="L97" s="363"/>
    </row>
    <row r="98" spans="2:12" x14ac:dyDescent="0.25">
      <c r="B98" s="398" t="s">
        <v>635</v>
      </c>
      <c r="C98" s="25"/>
      <c r="D98" s="543"/>
      <c r="E98" s="543"/>
      <c r="F98" s="543"/>
      <c r="G98" s="543"/>
      <c r="H98" s="543"/>
      <c r="I98" s="543"/>
      <c r="J98" s="543"/>
    </row>
    <row r="99" spans="2:12" x14ac:dyDescent="0.25">
      <c r="B99" s="19" t="s">
        <v>513</v>
      </c>
      <c r="C99" s="19"/>
      <c r="D99" s="525"/>
      <c r="E99" s="525"/>
      <c r="F99" s="525"/>
      <c r="G99" s="525"/>
      <c r="H99" s="525"/>
      <c r="I99" s="525"/>
      <c r="J99" s="525"/>
    </row>
    <row r="100" spans="2:12" x14ac:dyDescent="0.25">
      <c r="B100" s="19" t="s">
        <v>514</v>
      </c>
      <c r="C100" s="19"/>
      <c r="D100" s="525"/>
      <c r="E100" s="525"/>
      <c r="F100" s="525"/>
      <c r="G100" s="525"/>
      <c r="H100" s="525"/>
      <c r="I100" s="525"/>
      <c r="J100" s="525"/>
    </row>
    <row r="101" spans="2:12" x14ac:dyDescent="0.25">
      <c r="B101" s="19" t="s">
        <v>515</v>
      </c>
      <c r="C101" s="19"/>
      <c r="D101" s="525"/>
      <c r="E101" s="525"/>
      <c r="F101" s="525"/>
      <c r="G101" s="525"/>
      <c r="H101" s="525"/>
      <c r="I101" s="525"/>
      <c r="J101" s="525"/>
    </row>
    <row r="102" spans="2:12" x14ac:dyDescent="0.25">
      <c r="B102" s="19" t="s">
        <v>506</v>
      </c>
      <c r="C102" s="19"/>
      <c r="D102" s="525"/>
      <c r="E102" s="525"/>
      <c r="F102" s="525"/>
      <c r="G102" s="525"/>
      <c r="H102" s="525"/>
      <c r="I102" s="525"/>
      <c r="J102" s="525"/>
    </row>
    <row r="103" spans="2:12" x14ac:dyDescent="0.25">
      <c r="B103" s="19" t="s">
        <v>516</v>
      </c>
      <c r="C103" s="19"/>
      <c r="D103" s="525"/>
      <c r="E103" s="525"/>
      <c r="F103" s="525"/>
      <c r="G103" s="525"/>
      <c r="H103" s="525"/>
      <c r="I103" s="525"/>
      <c r="J103" s="525"/>
    </row>
    <row r="104" spans="2:12" x14ac:dyDescent="0.25">
      <c r="B104" s="19" t="s">
        <v>517</v>
      </c>
      <c r="C104" s="19"/>
      <c r="D104" s="530"/>
      <c r="E104" s="530"/>
      <c r="F104" s="530"/>
      <c r="G104" s="525"/>
      <c r="H104" s="525"/>
      <c r="I104" s="525"/>
      <c r="J104" s="525"/>
    </row>
    <row r="105" spans="2:12" x14ac:dyDescent="0.25">
      <c r="B105" s="19" t="s">
        <v>518</v>
      </c>
      <c r="C105" s="19"/>
      <c r="D105" s="525"/>
      <c r="E105" s="525"/>
      <c r="F105" s="525"/>
      <c r="G105" s="525"/>
      <c r="H105" s="525"/>
      <c r="I105" s="525"/>
      <c r="J105" s="525"/>
    </row>
    <row r="106" spans="2:12" x14ac:dyDescent="0.25">
      <c r="B106" s="19" t="s">
        <v>519</v>
      </c>
      <c r="C106" s="19"/>
      <c r="D106" s="525"/>
      <c r="E106" s="525"/>
      <c r="F106" s="525"/>
      <c r="G106" s="525"/>
      <c r="H106" s="525"/>
      <c r="I106" s="525"/>
      <c r="J106" s="525"/>
    </row>
    <row r="107" spans="2:12" x14ac:dyDescent="0.25">
      <c r="B107" s="399" t="s">
        <v>636</v>
      </c>
      <c r="C107" s="22"/>
      <c r="D107" s="539"/>
      <c r="E107" s="539"/>
      <c r="F107" s="539"/>
      <c r="G107" s="539"/>
      <c r="H107" s="539"/>
      <c r="I107" s="539"/>
      <c r="J107" s="539"/>
    </row>
    <row r="108" spans="2:12" x14ac:dyDescent="0.25">
      <c r="B108" s="378" t="s">
        <v>502</v>
      </c>
      <c r="C108" s="15"/>
      <c r="D108" s="540"/>
      <c r="E108" s="540"/>
      <c r="F108" s="540"/>
      <c r="G108" s="540"/>
      <c r="H108" s="540"/>
      <c r="I108" s="540"/>
      <c r="J108" s="540"/>
    </row>
    <row r="109" spans="2:12" x14ac:dyDescent="0.25">
      <c r="B109" s="23" t="s">
        <v>172</v>
      </c>
      <c r="C109" s="199"/>
      <c r="D109" s="544">
        <f>SUM(D98:D108)</f>
        <v>0</v>
      </c>
      <c r="E109" s="544">
        <f>SUM(E98:E108)</f>
        <v>0</v>
      </c>
      <c r="F109" s="544">
        <f>SUM(F98:F108)</f>
        <v>0</v>
      </c>
      <c r="G109" s="544">
        <f t="shared" ref="G109:J109" si="11">SUM(G98:G108)</f>
        <v>0</v>
      </c>
      <c r="H109" s="544">
        <f t="shared" si="11"/>
        <v>0</v>
      </c>
      <c r="I109" s="545">
        <f>SUM(H98:H108)</f>
        <v>0</v>
      </c>
      <c r="J109" s="545">
        <f t="shared" si="11"/>
        <v>0</v>
      </c>
      <c r="L109" s="363"/>
    </row>
    <row r="110" spans="2:12" x14ac:dyDescent="0.25">
      <c r="B110" s="202" t="s">
        <v>85</v>
      </c>
      <c r="C110" s="15"/>
      <c r="D110" s="546"/>
      <c r="E110" s="546"/>
      <c r="F110" s="546"/>
      <c r="G110" s="546"/>
      <c r="H110" s="546"/>
      <c r="I110" s="547"/>
      <c r="J110" s="547"/>
      <c r="L110" s="363"/>
    </row>
    <row r="111" spans="2:12" x14ac:dyDescent="0.25">
      <c r="B111" s="188" t="s">
        <v>637</v>
      </c>
      <c r="C111" s="200"/>
      <c r="D111" s="548">
        <f>D109+D97+D110</f>
        <v>0</v>
      </c>
      <c r="E111" s="548">
        <f t="shared" ref="E111:J111" si="12">E109+E97+E110</f>
        <v>0</v>
      </c>
      <c r="F111" s="548">
        <f t="shared" si="12"/>
        <v>0</v>
      </c>
      <c r="G111" s="548">
        <f t="shared" si="12"/>
        <v>0</v>
      </c>
      <c r="H111" s="548">
        <f t="shared" si="12"/>
        <v>0</v>
      </c>
      <c r="I111" s="548">
        <f t="shared" si="12"/>
        <v>0</v>
      </c>
      <c r="J111" s="548">
        <f t="shared" si="12"/>
        <v>0</v>
      </c>
      <c r="L111" s="360"/>
    </row>
    <row r="112" spans="2:12" x14ac:dyDescent="0.25">
      <c r="B112" s="186" t="s">
        <v>638</v>
      </c>
      <c r="C112" s="379"/>
      <c r="D112" s="32"/>
      <c r="E112" s="32"/>
      <c r="F112" s="32"/>
      <c r="G112" s="32"/>
      <c r="H112" s="380"/>
      <c r="I112" s="64"/>
      <c r="J112" s="32"/>
      <c r="L112" s="359"/>
    </row>
    <row r="113" spans="2:12" x14ac:dyDescent="0.25">
      <c r="B113" s="25" t="str">
        <f>B91</f>
        <v>Salaires (ventes)</v>
      </c>
      <c r="C113" s="25"/>
      <c r="D113" s="381" t="str">
        <f>IF(D111=0,"",D91/D111)</f>
        <v/>
      </c>
      <c r="E113" s="381" t="str">
        <f t="shared" ref="D113:J116" si="13">IF(E$111=0,"",E91/E$111)</f>
        <v/>
      </c>
      <c r="F113" s="381" t="str">
        <f t="shared" si="13"/>
        <v/>
      </c>
      <c r="G113" s="381" t="str">
        <f t="shared" si="13"/>
        <v/>
      </c>
      <c r="H113" s="381" t="str">
        <f t="shared" si="13"/>
        <v/>
      </c>
      <c r="I113" s="381" t="str">
        <f t="shared" si="13"/>
        <v/>
      </c>
      <c r="J113" s="381" t="str">
        <f t="shared" si="13"/>
        <v/>
      </c>
    </row>
    <row r="114" spans="2:12" x14ac:dyDescent="0.25">
      <c r="B114" s="19" t="str">
        <f>B92</f>
        <v>Déplacements</v>
      </c>
      <c r="C114" s="19"/>
      <c r="D114" s="381" t="str">
        <f>IF(D$111=0,"",D92/D$111)</f>
        <v/>
      </c>
      <c r="E114" s="381" t="str">
        <f t="shared" si="13"/>
        <v/>
      </c>
      <c r="F114" s="381" t="str">
        <f t="shared" si="13"/>
        <v/>
      </c>
      <c r="G114" s="381" t="str">
        <f t="shared" si="13"/>
        <v/>
      </c>
      <c r="H114" s="381" t="str">
        <f t="shared" si="13"/>
        <v/>
      </c>
      <c r="I114" s="381" t="str">
        <f t="shared" si="13"/>
        <v/>
      </c>
      <c r="J114" s="381" t="str">
        <f t="shared" si="13"/>
        <v/>
      </c>
    </row>
    <row r="115" spans="2:12" x14ac:dyDescent="0.25">
      <c r="B115" s="19" t="str">
        <f>B93</f>
        <v>Publicité</v>
      </c>
      <c r="C115" s="19"/>
      <c r="D115" s="381" t="str">
        <f t="shared" si="13"/>
        <v/>
      </c>
      <c r="E115" s="381" t="str">
        <f t="shared" si="13"/>
        <v/>
      </c>
      <c r="F115" s="381" t="str">
        <f t="shared" si="13"/>
        <v/>
      </c>
      <c r="G115" s="381" t="str">
        <f t="shared" si="13"/>
        <v/>
      </c>
      <c r="H115" s="381" t="str">
        <f t="shared" si="13"/>
        <v/>
      </c>
      <c r="I115" s="381" t="str">
        <f t="shared" si="13"/>
        <v/>
      </c>
      <c r="J115" s="381" t="str">
        <f t="shared" si="13"/>
        <v/>
      </c>
    </row>
    <row r="116" spans="2:12" x14ac:dyDescent="0.25">
      <c r="B116" s="19" t="str">
        <f>B94</f>
        <v>Expédition et livraison</v>
      </c>
      <c r="C116" s="19"/>
      <c r="D116" s="381" t="str">
        <f t="shared" si="13"/>
        <v/>
      </c>
      <c r="E116" s="381" t="str">
        <f t="shared" si="13"/>
        <v/>
      </c>
      <c r="F116" s="381" t="str">
        <f t="shared" si="13"/>
        <v/>
      </c>
      <c r="G116" s="381" t="str">
        <f t="shared" si="13"/>
        <v/>
      </c>
      <c r="H116" s="381" t="str">
        <f t="shared" si="13"/>
        <v/>
      </c>
      <c r="I116" s="381" t="str">
        <f t="shared" si="13"/>
        <v/>
      </c>
      <c r="J116" s="381" t="str">
        <f t="shared" si="13"/>
        <v/>
      </c>
    </row>
    <row r="117" spans="2:12" x14ac:dyDescent="0.25">
      <c r="B117" s="26" t="s">
        <v>506</v>
      </c>
      <c r="C117" s="26"/>
      <c r="D117" s="381" t="str">
        <f>IF(D$111=0,"",D95/D$111)</f>
        <v/>
      </c>
      <c r="E117" s="381" t="str">
        <f t="shared" ref="E117:J117" si="14">IF(E$111=0,"",E95/E$111)</f>
        <v/>
      </c>
      <c r="F117" s="381" t="str">
        <f t="shared" si="14"/>
        <v/>
      </c>
      <c r="G117" s="381" t="str">
        <f t="shared" si="14"/>
        <v/>
      </c>
      <c r="H117" s="381" t="str">
        <f t="shared" si="14"/>
        <v/>
      </c>
      <c r="I117" s="381" t="str">
        <f t="shared" si="14"/>
        <v/>
      </c>
      <c r="J117" s="381" t="str">
        <f t="shared" si="14"/>
        <v/>
      </c>
    </row>
    <row r="118" spans="2:12" x14ac:dyDescent="0.25">
      <c r="B118" s="22" t="str">
        <f>B96</f>
        <v>Autre</v>
      </c>
      <c r="C118" s="22"/>
      <c r="D118" s="381" t="str">
        <f t="shared" ref="D118:J118" si="15">IF(D$111=0,"",D96/D$111)</f>
        <v/>
      </c>
      <c r="E118" s="381" t="str">
        <f t="shared" si="15"/>
        <v/>
      </c>
      <c r="F118" s="381" t="str">
        <f t="shared" si="15"/>
        <v/>
      </c>
      <c r="G118" s="381" t="str">
        <f t="shared" si="15"/>
        <v/>
      </c>
      <c r="H118" s="381" t="str">
        <f t="shared" si="15"/>
        <v/>
      </c>
      <c r="I118" s="381" t="str">
        <f t="shared" si="15"/>
        <v/>
      </c>
      <c r="J118" s="381" t="str">
        <f t="shared" si="15"/>
        <v/>
      </c>
    </row>
    <row r="119" spans="2:12" x14ac:dyDescent="0.25">
      <c r="B119" s="35" t="s">
        <v>173</v>
      </c>
      <c r="C119" s="24"/>
      <c r="D119" s="28">
        <f>SUM(D113:D118)</f>
        <v>0</v>
      </c>
      <c r="E119" s="28">
        <f t="shared" ref="E119:J119" si="16">SUM(E113:E118)</f>
        <v>0</v>
      </c>
      <c r="F119" s="28">
        <f t="shared" si="16"/>
        <v>0</v>
      </c>
      <c r="G119" s="28">
        <f t="shared" si="16"/>
        <v>0</v>
      </c>
      <c r="H119" s="28">
        <f t="shared" si="16"/>
        <v>0</v>
      </c>
      <c r="I119" s="69">
        <f t="shared" si="16"/>
        <v>0</v>
      </c>
      <c r="J119" s="69">
        <f t="shared" si="16"/>
        <v>0</v>
      </c>
      <c r="L119" s="363"/>
    </row>
    <row r="120" spans="2:12" x14ac:dyDescent="0.25">
      <c r="B120" s="211" t="str">
        <f t="shared" ref="B120:B130" si="17">B98</f>
        <v>Salaires (gestion)</v>
      </c>
      <c r="C120" s="212"/>
      <c r="D120" s="381" t="str">
        <f>IF(D$111=0,"",D98/D$111)</f>
        <v/>
      </c>
      <c r="E120" s="381" t="str">
        <f t="shared" ref="E120:J120" si="18">IF(E$111=0,"",E98/E$111)</f>
        <v/>
      </c>
      <c r="F120" s="381" t="str">
        <f t="shared" si="18"/>
        <v/>
      </c>
      <c r="G120" s="381" t="str">
        <f t="shared" si="18"/>
        <v/>
      </c>
      <c r="H120" s="381" t="str">
        <f t="shared" si="18"/>
        <v/>
      </c>
      <c r="I120" s="381" t="str">
        <f t="shared" si="18"/>
        <v/>
      </c>
      <c r="J120" s="381" t="str">
        <f t="shared" si="18"/>
        <v/>
      </c>
    </row>
    <row r="121" spans="2:12" x14ac:dyDescent="0.25">
      <c r="B121" s="213" t="str">
        <f t="shared" si="17"/>
        <v>Salaires (employés)</v>
      </c>
      <c r="C121" s="194"/>
      <c r="D121" s="381" t="str">
        <f t="shared" ref="D121:D129" si="19">IF(D$111=0,"",D99/D$111)</f>
        <v/>
      </c>
      <c r="E121" s="381" t="str">
        <f t="shared" ref="E121:J121" si="20">IF(E$111=0,"",E99/E$111)</f>
        <v/>
      </c>
      <c r="F121" s="381" t="str">
        <f t="shared" si="20"/>
        <v/>
      </c>
      <c r="G121" s="381" t="str">
        <f t="shared" si="20"/>
        <v/>
      </c>
      <c r="H121" s="381" t="str">
        <f t="shared" si="20"/>
        <v/>
      </c>
      <c r="I121" s="381" t="str">
        <f t="shared" si="20"/>
        <v/>
      </c>
      <c r="J121" s="381" t="str">
        <f t="shared" si="20"/>
        <v/>
      </c>
    </row>
    <row r="122" spans="2:12" x14ac:dyDescent="0.25">
      <c r="B122" s="213" t="str">
        <f t="shared" si="17"/>
        <v>Honoraires professionnels</v>
      </c>
      <c r="C122" s="194"/>
      <c r="D122" s="381" t="str">
        <f t="shared" si="19"/>
        <v/>
      </c>
      <c r="E122" s="381" t="str">
        <f t="shared" ref="E122:J122" si="21">IF(E$111=0,"",E100/E$111)</f>
        <v/>
      </c>
      <c r="F122" s="381" t="str">
        <f t="shared" si="21"/>
        <v/>
      </c>
      <c r="G122" s="381" t="str">
        <f t="shared" si="21"/>
        <v/>
      </c>
      <c r="H122" s="381" t="str">
        <f t="shared" si="21"/>
        <v/>
      </c>
      <c r="I122" s="381" t="str">
        <f t="shared" si="21"/>
        <v/>
      </c>
      <c r="J122" s="381" t="str">
        <f t="shared" si="21"/>
        <v/>
      </c>
    </row>
    <row r="123" spans="2:12" x14ac:dyDescent="0.25">
      <c r="B123" s="213" t="str">
        <f t="shared" si="17"/>
        <v>Télécommunications</v>
      </c>
      <c r="C123" s="194"/>
      <c r="D123" s="381" t="str">
        <f t="shared" si="19"/>
        <v/>
      </c>
      <c r="E123" s="381" t="str">
        <f t="shared" ref="E123:J123" si="22">IF(E$111=0,"",E101/E$111)</f>
        <v/>
      </c>
      <c r="F123" s="381" t="str">
        <f t="shared" si="22"/>
        <v/>
      </c>
      <c r="G123" s="381" t="str">
        <f t="shared" si="22"/>
        <v/>
      </c>
      <c r="H123" s="381" t="str">
        <f t="shared" si="22"/>
        <v/>
      </c>
      <c r="I123" s="381" t="str">
        <f t="shared" si="22"/>
        <v/>
      </c>
      <c r="J123" s="381" t="str">
        <f t="shared" si="22"/>
        <v/>
      </c>
    </row>
    <row r="124" spans="2:12" x14ac:dyDescent="0.25">
      <c r="B124" s="213" t="str">
        <f t="shared" si="17"/>
        <v>Amortissement</v>
      </c>
      <c r="C124" s="194"/>
      <c r="D124" s="381" t="str">
        <f t="shared" si="19"/>
        <v/>
      </c>
      <c r="E124" s="381" t="str">
        <f t="shared" ref="E124:J124" si="23">IF(E$111=0,"",E102/E$111)</f>
        <v/>
      </c>
      <c r="F124" s="381" t="str">
        <f t="shared" si="23"/>
        <v/>
      </c>
      <c r="G124" s="381" t="str">
        <f t="shared" si="23"/>
        <v/>
      </c>
      <c r="H124" s="381" t="str">
        <f t="shared" si="23"/>
        <v/>
      </c>
      <c r="I124" s="381" t="str">
        <f t="shared" si="23"/>
        <v/>
      </c>
      <c r="J124" s="381" t="str">
        <f t="shared" si="23"/>
        <v/>
      </c>
    </row>
    <row r="125" spans="2:12" x14ac:dyDescent="0.25">
      <c r="B125" s="213" t="str">
        <f t="shared" si="17"/>
        <v>Frais de bureau</v>
      </c>
      <c r="C125" s="194"/>
      <c r="D125" s="381" t="str">
        <f t="shared" si="19"/>
        <v/>
      </c>
      <c r="E125" s="381" t="str">
        <f t="shared" ref="E125:J125" si="24">IF(E$111=0,"",E103/E$111)</f>
        <v/>
      </c>
      <c r="F125" s="381" t="str">
        <f t="shared" si="24"/>
        <v/>
      </c>
      <c r="G125" s="381" t="str">
        <f t="shared" si="24"/>
        <v/>
      </c>
      <c r="H125" s="381" t="str">
        <f t="shared" si="24"/>
        <v/>
      </c>
      <c r="I125" s="381" t="str">
        <f t="shared" si="24"/>
        <v/>
      </c>
      <c r="J125" s="381" t="str">
        <f t="shared" si="24"/>
        <v/>
      </c>
    </row>
    <row r="126" spans="2:12" x14ac:dyDescent="0.25">
      <c r="B126" s="213" t="str">
        <f t="shared" si="17"/>
        <v>Assurances et taxes</v>
      </c>
      <c r="C126" s="194"/>
      <c r="D126" s="381" t="str">
        <f t="shared" si="19"/>
        <v/>
      </c>
      <c r="E126" s="381" t="str">
        <f t="shared" ref="E126:J126" si="25">IF(E$111=0,"",E104/E$111)</f>
        <v/>
      </c>
      <c r="F126" s="381" t="str">
        <f t="shared" si="25"/>
        <v/>
      </c>
      <c r="G126" s="381" t="str">
        <f t="shared" si="25"/>
        <v/>
      </c>
      <c r="H126" s="381" t="str">
        <f t="shared" si="25"/>
        <v/>
      </c>
      <c r="I126" s="381" t="str">
        <f t="shared" si="25"/>
        <v/>
      </c>
      <c r="J126" s="381" t="str">
        <f t="shared" si="25"/>
        <v/>
      </c>
    </row>
    <row r="127" spans="2:12" x14ac:dyDescent="0.25">
      <c r="B127" s="213" t="str">
        <f t="shared" si="17"/>
        <v>Frais bancaires</v>
      </c>
      <c r="C127" s="194"/>
      <c r="D127" s="381" t="str">
        <f t="shared" si="19"/>
        <v/>
      </c>
      <c r="E127" s="381" t="str">
        <f t="shared" ref="E127:J127" si="26">IF(E$111=0,"",E105/E$111)</f>
        <v/>
      </c>
      <c r="F127" s="381" t="str">
        <f t="shared" si="26"/>
        <v/>
      </c>
      <c r="G127" s="381" t="str">
        <f t="shared" si="26"/>
        <v/>
      </c>
      <c r="H127" s="381" t="str">
        <f t="shared" si="26"/>
        <v/>
      </c>
      <c r="I127" s="381" t="str">
        <f t="shared" si="26"/>
        <v/>
      </c>
      <c r="J127" s="381" t="str">
        <f t="shared" si="26"/>
        <v/>
      </c>
    </row>
    <row r="128" spans="2:12" x14ac:dyDescent="0.25">
      <c r="B128" s="213" t="str">
        <f t="shared" si="17"/>
        <v>Intérêt sur la dette à long terme</v>
      </c>
      <c r="C128" s="194"/>
      <c r="D128" s="381" t="str">
        <f t="shared" si="19"/>
        <v/>
      </c>
      <c r="E128" s="381" t="str">
        <f t="shared" ref="E128:J128" si="27">IF(E$111=0,"",E106/E$111)</f>
        <v/>
      </c>
      <c r="F128" s="381" t="str">
        <f t="shared" si="27"/>
        <v/>
      </c>
      <c r="G128" s="381" t="str">
        <f t="shared" si="27"/>
        <v/>
      </c>
      <c r="H128" s="381" t="str">
        <f t="shared" si="27"/>
        <v/>
      </c>
      <c r="I128" s="381" t="str">
        <f t="shared" si="27"/>
        <v/>
      </c>
      <c r="J128" s="381" t="str">
        <f t="shared" si="27"/>
        <v/>
      </c>
    </row>
    <row r="129" spans="1:12" x14ac:dyDescent="0.25">
      <c r="B129" s="213" t="str">
        <f t="shared" si="17"/>
        <v>Créances douteuses</v>
      </c>
      <c r="C129" s="195"/>
      <c r="D129" s="381" t="str">
        <f t="shared" si="19"/>
        <v/>
      </c>
      <c r="E129" s="381" t="str">
        <f t="shared" ref="E129:J129" si="28">IF(E$111=0,"",E107/E$111)</f>
        <v/>
      </c>
      <c r="F129" s="381" t="str">
        <f t="shared" si="28"/>
        <v/>
      </c>
      <c r="G129" s="381" t="str">
        <f t="shared" si="28"/>
        <v/>
      </c>
      <c r="H129" s="381" t="str">
        <f t="shared" si="28"/>
        <v/>
      </c>
      <c r="I129" s="381" t="str">
        <f t="shared" si="28"/>
        <v/>
      </c>
      <c r="J129" s="381" t="str">
        <f t="shared" si="28"/>
        <v/>
      </c>
    </row>
    <row r="130" spans="1:12" x14ac:dyDescent="0.25">
      <c r="B130" s="213" t="str">
        <f t="shared" si="17"/>
        <v>Autre</v>
      </c>
      <c r="C130" s="195"/>
      <c r="D130" s="381" t="str">
        <f>IF(D$111=0,"",D108/D$111)</f>
        <v/>
      </c>
      <c r="E130" s="381" t="str">
        <f t="shared" ref="E130:J130" si="29">IF(E$111=0,"",E108/E$111)</f>
        <v/>
      </c>
      <c r="F130" s="381" t="str">
        <f t="shared" si="29"/>
        <v/>
      </c>
      <c r="G130" s="381" t="str">
        <f t="shared" si="29"/>
        <v/>
      </c>
      <c r="H130" s="381" t="str">
        <f t="shared" si="29"/>
        <v/>
      </c>
      <c r="I130" s="381" t="str">
        <f t="shared" si="29"/>
        <v/>
      </c>
      <c r="J130" s="381" t="str">
        <f t="shared" si="29"/>
        <v/>
      </c>
    </row>
    <row r="131" spans="1:12" x14ac:dyDescent="0.25">
      <c r="B131" s="393" t="s">
        <v>86</v>
      </c>
      <c r="C131" s="92"/>
      <c r="D131" s="386" t="str">
        <f>IF(D$111=0,"",D109/D$111)</f>
        <v/>
      </c>
      <c r="E131" s="386" t="str">
        <f t="shared" ref="E131:J131" si="30">IF(E$111=0,"",E109/E$111)</f>
        <v/>
      </c>
      <c r="F131" s="386" t="str">
        <f t="shared" si="30"/>
        <v/>
      </c>
      <c r="G131" s="386" t="str">
        <f t="shared" si="30"/>
        <v/>
      </c>
      <c r="H131" s="386" t="str">
        <f t="shared" si="30"/>
        <v/>
      </c>
      <c r="I131" s="386" t="str">
        <f t="shared" si="30"/>
        <v/>
      </c>
      <c r="J131" s="386" t="str">
        <f t="shared" si="30"/>
        <v/>
      </c>
    </row>
    <row r="132" spans="1:12" x14ac:dyDescent="0.25">
      <c r="B132" s="394" t="s">
        <v>87</v>
      </c>
      <c r="C132" s="382"/>
      <c r="D132" s="390" t="str">
        <f t="shared" ref="D132:J132" si="31">IF(D$111=0,"",D110/D$111)</f>
        <v/>
      </c>
      <c r="E132" s="390" t="str">
        <f t="shared" si="31"/>
        <v/>
      </c>
      <c r="F132" s="390" t="str">
        <f t="shared" si="31"/>
        <v/>
      </c>
      <c r="G132" s="390" t="str">
        <f t="shared" si="31"/>
        <v/>
      </c>
      <c r="H132" s="390" t="str">
        <f>IF(H$111=0,"",H110/H$111)</f>
        <v/>
      </c>
      <c r="I132" s="390" t="str">
        <f t="shared" si="31"/>
        <v/>
      </c>
      <c r="J132" s="390" t="str">
        <f t="shared" si="31"/>
        <v/>
      </c>
    </row>
    <row r="133" spans="1:12" x14ac:dyDescent="0.25">
      <c r="B133" s="188" t="s">
        <v>639</v>
      </c>
      <c r="C133" s="30"/>
      <c r="D133" s="383" t="str">
        <f t="shared" ref="D133:J133" si="32">IF(D$111=0,"",D111/D$111)</f>
        <v/>
      </c>
      <c r="E133" s="383" t="str">
        <f t="shared" si="32"/>
        <v/>
      </c>
      <c r="F133" s="383" t="str">
        <f t="shared" si="32"/>
        <v/>
      </c>
      <c r="G133" s="383" t="str">
        <f t="shared" si="32"/>
        <v/>
      </c>
      <c r="H133" s="383" t="str">
        <f t="shared" si="32"/>
        <v/>
      </c>
      <c r="I133" s="384" t="str">
        <f t="shared" si="32"/>
        <v/>
      </c>
      <c r="J133" s="383" t="str">
        <f t="shared" si="32"/>
        <v/>
      </c>
    </row>
    <row r="134" spans="1:12" x14ac:dyDescent="0.25">
      <c r="A134" s="61"/>
      <c r="D134" s="214"/>
      <c r="E134" s="214"/>
      <c r="F134" s="214"/>
      <c r="G134" s="214"/>
      <c r="H134" s="214"/>
      <c r="I134" s="173"/>
      <c r="J134" s="173"/>
    </row>
    <row r="135" spans="1:12" x14ac:dyDescent="0.25">
      <c r="A135" s="61"/>
      <c r="B135" s="113" t="s">
        <v>640</v>
      </c>
      <c r="C135" s="60"/>
      <c r="D135" s="114"/>
      <c r="E135" s="115"/>
      <c r="F135" s="115"/>
      <c r="G135" s="115"/>
      <c r="H135" s="115"/>
      <c r="I135" s="116"/>
      <c r="J135" s="116"/>
      <c r="L135" s="361"/>
    </row>
    <row r="136" spans="1:12" ht="15.9" customHeight="1" x14ac:dyDescent="0.25">
      <c r="A136" s="61"/>
      <c r="B136" s="799"/>
      <c r="C136" s="792"/>
      <c r="D136" s="792"/>
      <c r="E136" s="792"/>
      <c r="F136" s="792"/>
      <c r="G136" s="792"/>
      <c r="H136" s="792"/>
      <c r="I136" s="792"/>
      <c r="J136" s="793"/>
      <c r="K136" s="4"/>
      <c r="L136" s="364"/>
    </row>
    <row r="137" spans="1:12" ht="15.9" customHeight="1" x14ac:dyDescent="0.25">
      <c r="A137" s="61"/>
      <c r="B137" s="794"/>
      <c r="C137" s="740"/>
      <c r="D137" s="740"/>
      <c r="E137" s="740"/>
      <c r="F137" s="740"/>
      <c r="G137" s="740"/>
      <c r="H137" s="740"/>
      <c r="I137" s="740"/>
      <c r="J137" s="795"/>
      <c r="K137" s="4"/>
      <c r="L137" s="364"/>
    </row>
    <row r="138" spans="1:12" ht="15.9" customHeight="1" x14ac:dyDescent="0.25">
      <c r="A138" s="61"/>
      <c r="B138" s="794"/>
      <c r="C138" s="740"/>
      <c r="D138" s="740"/>
      <c r="E138" s="740"/>
      <c r="F138" s="740"/>
      <c r="G138" s="740"/>
      <c r="H138" s="740"/>
      <c r="I138" s="740"/>
      <c r="J138" s="795"/>
      <c r="K138" s="4"/>
      <c r="L138" s="364"/>
    </row>
    <row r="139" spans="1:12" ht="15.9" customHeight="1" x14ac:dyDescent="0.25">
      <c r="A139" s="61"/>
      <c r="B139" s="794"/>
      <c r="C139" s="740"/>
      <c r="D139" s="740"/>
      <c r="E139" s="740"/>
      <c r="F139" s="740"/>
      <c r="G139" s="740"/>
      <c r="H139" s="740"/>
      <c r="I139" s="740"/>
      <c r="J139" s="795"/>
      <c r="K139" s="4"/>
      <c r="L139" s="364"/>
    </row>
    <row r="140" spans="1:12" ht="15.9" customHeight="1" x14ac:dyDescent="0.25">
      <c r="A140" s="61"/>
      <c r="B140" s="794"/>
      <c r="C140" s="740"/>
      <c r="D140" s="740"/>
      <c r="E140" s="740"/>
      <c r="F140" s="740"/>
      <c r="G140" s="740"/>
      <c r="H140" s="740"/>
      <c r="I140" s="740"/>
      <c r="J140" s="795"/>
      <c r="K140" s="4"/>
      <c r="L140" s="364"/>
    </row>
    <row r="141" spans="1:12" ht="18.75" customHeight="1" x14ac:dyDescent="0.25">
      <c r="A141" s="61"/>
      <c r="B141" s="796"/>
      <c r="C141" s="797"/>
      <c r="D141" s="797"/>
      <c r="E141" s="797"/>
      <c r="F141" s="797"/>
      <c r="G141" s="797"/>
      <c r="H141" s="797"/>
      <c r="I141" s="797"/>
      <c r="J141" s="798"/>
      <c r="K141" s="4"/>
      <c r="L141" s="364"/>
    </row>
    <row r="142" spans="1:12" ht="54.9" customHeight="1" x14ac:dyDescent="0.25">
      <c r="B142" s="30"/>
      <c r="C142" s="30"/>
      <c r="D142" s="30"/>
      <c r="E142" s="30"/>
      <c r="F142" s="30"/>
      <c r="G142" s="30"/>
      <c r="H142" s="30"/>
      <c r="I142" s="63"/>
      <c r="J142" s="63"/>
    </row>
    <row r="143" spans="1:12" ht="15.75" customHeight="1" x14ac:dyDescent="0.25">
      <c r="A143" s="293"/>
      <c r="B143" s="494"/>
      <c r="C143" s="495"/>
      <c r="D143" s="496" t="str">
        <f ca="1">'2'!G$24</f>
        <v>HISTORIQUE</v>
      </c>
      <c r="E143" s="185">
        <f ca="1">'2'!H$24</f>
        <v>0</v>
      </c>
      <c r="F143" s="493">
        <f ca="1">'2'!I$24</f>
        <v>0</v>
      </c>
      <c r="G143" s="493">
        <f ca="1">'2'!J$24</f>
        <v>0</v>
      </c>
      <c r="H143" s="493" t="str">
        <f ca="1">'2'!K$24</f>
        <v>PROJETÉ</v>
      </c>
      <c r="I143" s="185">
        <f>'2'!L$24</f>
        <v>0</v>
      </c>
      <c r="J143" s="185">
        <f>'2'!M$24</f>
        <v>0</v>
      </c>
      <c r="K143" s="293"/>
    </row>
    <row r="144" spans="1:12" x14ac:dyDescent="0.25">
      <c r="A144" s="293"/>
      <c r="B144" s="497" t="s">
        <v>337</v>
      </c>
      <c r="C144" s="498"/>
      <c r="D144" s="499">
        <f ca="1">'2'!G$23</f>
        <v>43359</v>
      </c>
      <c r="E144" s="499">
        <f ca="1">'2'!H$23</f>
        <v>43724</v>
      </c>
      <c r="F144" s="499">
        <f ca="1">'2'!I$23</f>
        <v>44089</v>
      </c>
      <c r="G144" s="499">
        <f ca="1">'2'!J$23</f>
        <v>0</v>
      </c>
      <c r="H144" s="499">
        <f ca="1">'2'!K$23</f>
        <v>44454</v>
      </c>
      <c r="I144" s="499">
        <f ca="1">'2'!L$23</f>
        <v>44819</v>
      </c>
      <c r="J144" s="499">
        <f ca="1">'2'!M$23</f>
        <v>45184</v>
      </c>
      <c r="K144" s="293"/>
      <c r="L144" s="359"/>
    </row>
    <row r="145" spans="1:44" x14ac:dyDescent="0.25">
      <c r="B145" s="400" t="s">
        <v>643</v>
      </c>
      <c r="C145" s="18"/>
      <c r="D145" s="549">
        <f ca="1">+D33</f>
        <v>0</v>
      </c>
      <c r="E145" s="549">
        <f ca="1">E33</f>
        <v>0</v>
      </c>
      <c r="F145" s="549">
        <f ca="1">F33</f>
        <v>0</v>
      </c>
      <c r="G145" s="550"/>
      <c r="H145" s="549">
        <f ca="1">H33</f>
        <v>0</v>
      </c>
      <c r="I145" s="551">
        <f t="shared" ref="I145" ca="1" si="33">I33</f>
        <v>0</v>
      </c>
      <c r="J145" s="551">
        <f ca="1">J33</f>
        <v>0</v>
      </c>
    </row>
    <row r="146" spans="1:44" x14ac:dyDescent="0.25">
      <c r="B146" s="401" t="s">
        <v>644</v>
      </c>
      <c r="C146" s="19"/>
      <c r="D146" s="552">
        <f>D64</f>
        <v>0</v>
      </c>
      <c r="E146" s="552">
        <f t="shared" ref="E146:I146" si="34">E64</f>
        <v>0</v>
      </c>
      <c r="F146" s="552">
        <f t="shared" si="34"/>
        <v>0</v>
      </c>
      <c r="G146" s="552"/>
      <c r="H146" s="552">
        <f t="shared" si="34"/>
        <v>0</v>
      </c>
      <c r="I146" s="553">
        <f t="shared" si="34"/>
        <v>0</v>
      </c>
      <c r="J146" s="553">
        <f>J64</f>
        <v>0</v>
      </c>
    </row>
    <row r="147" spans="1:44" ht="22.5" customHeight="1" x14ac:dyDescent="0.25">
      <c r="B147" s="35" t="s">
        <v>521</v>
      </c>
      <c r="C147" s="36"/>
      <c r="D147" s="554">
        <f t="shared" ref="D147:J147" ca="1" si="35">D145-D146</f>
        <v>0</v>
      </c>
      <c r="E147" s="554">
        <f t="shared" ca="1" si="35"/>
        <v>0</v>
      </c>
      <c r="F147" s="554">
        <f t="shared" ca="1" si="35"/>
        <v>0</v>
      </c>
      <c r="G147" s="555"/>
      <c r="H147" s="554">
        <f t="shared" ca="1" si="35"/>
        <v>0</v>
      </c>
      <c r="I147" s="556">
        <f ca="1">I145-I146</f>
        <v>0</v>
      </c>
      <c r="J147" s="556">
        <f t="shared" ca="1" si="35"/>
        <v>0</v>
      </c>
      <c r="L147" s="363"/>
    </row>
    <row r="148" spans="1:44" x14ac:dyDescent="0.25">
      <c r="B148" s="19" t="s">
        <v>555</v>
      </c>
      <c r="C148" s="19"/>
      <c r="D148" s="557">
        <f t="shared" ref="D148:H148" si="36">D97</f>
        <v>0</v>
      </c>
      <c r="E148" s="557">
        <f t="shared" si="36"/>
        <v>0</v>
      </c>
      <c r="F148" s="557">
        <f t="shared" si="36"/>
        <v>0</v>
      </c>
      <c r="G148" s="558"/>
      <c r="H148" s="557">
        <f t="shared" si="36"/>
        <v>0</v>
      </c>
      <c r="I148" s="559">
        <f>I97</f>
        <v>0</v>
      </c>
      <c r="J148" s="559">
        <f>J97</f>
        <v>0</v>
      </c>
    </row>
    <row r="149" spans="1:44" x14ac:dyDescent="0.25">
      <c r="B149" s="22" t="s">
        <v>520</v>
      </c>
      <c r="C149" s="22"/>
      <c r="D149" s="629">
        <f>D109-D102</f>
        <v>0</v>
      </c>
      <c r="E149" s="629">
        <f>E109-E102</f>
        <v>0</v>
      </c>
      <c r="F149" s="629">
        <f>F109-F102</f>
        <v>0</v>
      </c>
      <c r="G149" s="629"/>
      <c r="H149" s="629">
        <f>H109-H102</f>
        <v>0</v>
      </c>
      <c r="I149" s="630">
        <f>I109-I102</f>
        <v>0</v>
      </c>
      <c r="J149" s="630">
        <f>J109-J102</f>
        <v>0</v>
      </c>
    </row>
    <row r="150" spans="1:44" x14ac:dyDescent="0.25">
      <c r="B150" s="15" t="s">
        <v>88</v>
      </c>
      <c r="C150" s="15"/>
      <c r="D150" s="560">
        <f>D110</f>
        <v>0</v>
      </c>
      <c r="E150" s="560">
        <f>E110</f>
        <v>0</v>
      </c>
      <c r="F150" s="560">
        <f>F110</f>
        <v>0</v>
      </c>
      <c r="G150" s="560"/>
      <c r="H150" s="560">
        <f>H110</f>
        <v>0</v>
      </c>
      <c r="I150" s="560">
        <f>I110</f>
        <v>0</v>
      </c>
      <c r="J150" s="560">
        <f>J110</f>
        <v>0</v>
      </c>
    </row>
    <row r="151" spans="1:44" ht="22.5" customHeight="1" x14ac:dyDescent="0.25">
      <c r="A151" s="411"/>
      <c r="B151" s="23" t="s">
        <v>641</v>
      </c>
      <c r="C151" s="24"/>
      <c r="D151" s="561">
        <f>SUM(D148:D150)</f>
        <v>0</v>
      </c>
      <c r="E151" s="561">
        <f t="shared" ref="E151:J151" si="37">SUM(E148:E150)</f>
        <v>0</v>
      </c>
      <c r="F151" s="561">
        <f t="shared" si="37"/>
        <v>0</v>
      </c>
      <c r="G151" s="544"/>
      <c r="H151" s="561">
        <f t="shared" si="37"/>
        <v>0</v>
      </c>
      <c r="I151" s="561">
        <f t="shared" si="37"/>
        <v>0</v>
      </c>
      <c r="J151" s="561">
        <f t="shared" si="37"/>
        <v>0</v>
      </c>
      <c r="L151" s="363"/>
    </row>
    <row r="152" spans="1:44" s="412" customFormat="1" ht="51" customHeight="1" x14ac:dyDescent="0.25">
      <c r="A152" s="340"/>
      <c r="B152" s="427" t="s">
        <v>642</v>
      </c>
      <c r="C152" s="421"/>
      <c r="D152" s="562">
        <f t="shared" ref="D152:J152" ca="1" si="38">D147-D151</f>
        <v>0</v>
      </c>
      <c r="E152" s="557">
        <f t="shared" ca="1" si="38"/>
        <v>0</v>
      </c>
      <c r="F152" s="557">
        <f t="shared" ca="1" si="38"/>
        <v>0</v>
      </c>
      <c r="G152" s="558"/>
      <c r="H152" s="557">
        <f t="shared" ca="1" si="38"/>
        <v>0</v>
      </c>
      <c r="I152" s="557">
        <f t="shared" ca="1" si="38"/>
        <v>0</v>
      </c>
      <c r="J152" s="559">
        <f t="shared" ca="1" si="38"/>
        <v>0</v>
      </c>
      <c r="K152" s="340"/>
      <c r="L152" s="417"/>
      <c r="Z152" s="340"/>
      <c r="AA152" s="340"/>
      <c r="AB152" s="340"/>
      <c r="AC152" s="340"/>
      <c r="AD152" s="340"/>
      <c r="AE152" s="340"/>
      <c r="AF152" s="340"/>
      <c r="AG152" s="340"/>
      <c r="AH152" s="340"/>
      <c r="AI152" s="340"/>
      <c r="AJ152" s="340"/>
      <c r="AK152" s="340"/>
      <c r="AL152" s="340"/>
      <c r="AM152" s="340"/>
      <c r="AN152" s="340"/>
      <c r="AO152" s="340"/>
      <c r="AP152" s="340"/>
      <c r="AQ152" s="340"/>
      <c r="AR152" s="340"/>
    </row>
    <row r="153" spans="1:44" s="412" customFormat="1" ht="21" customHeight="1" x14ac:dyDescent="0.25">
      <c r="A153" s="340"/>
      <c r="B153" s="19" t="s">
        <v>506</v>
      </c>
      <c r="C153" s="19"/>
      <c r="D153" s="558">
        <f>+D102</f>
        <v>0</v>
      </c>
      <c r="E153" s="558">
        <f t="shared" ref="E153:J153" si="39">+E102</f>
        <v>0</v>
      </c>
      <c r="F153" s="558">
        <f t="shared" si="39"/>
        <v>0</v>
      </c>
      <c r="G153" s="558"/>
      <c r="H153" s="558">
        <f t="shared" si="39"/>
        <v>0</v>
      </c>
      <c r="I153" s="558">
        <f t="shared" si="39"/>
        <v>0</v>
      </c>
      <c r="J153" s="558">
        <f t="shared" si="39"/>
        <v>0</v>
      </c>
      <c r="K153" s="340"/>
      <c r="L153" s="340"/>
      <c r="Z153" s="340"/>
      <c r="AA153" s="340"/>
      <c r="AB153" s="340"/>
      <c r="AC153" s="340"/>
      <c r="AD153" s="340"/>
      <c r="AE153" s="340"/>
      <c r="AF153" s="340"/>
      <c r="AG153" s="340"/>
      <c r="AH153" s="340"/>
      <c r="AI153" s="340"/>
      <c r="AJ153" s="340"/>
      <c r="AK153" s="340"/>
      <c r="AL153" s="340"/>
      <c r="AM153" s="340"/>
      <c r="AN153" s="340"/>
      <c r="AO153" s="340"/>
      <c r="AP153" s="340"/>
      <c r="AQ153" s="340"/>
      <c r="AR153" s="340"/>
    </row>
    <row r="154" spans="1:44" s="412" customFormat="1" ht="39.75" customHeight="1" x14ac:dyDescent="0.25">
      <c r="A154" s="340"/>
      <c r="B154" s="428" t="s">
        <v>710</v>
      </c>
      <c r="C154" s="422"/>
      <c r="D154" s="557">
        <f ca="1">+D152-D153</f>
        <v>0</v>
      </c>
      <c r="E154" s="557">
        <f t="shared" ref="E154:J154" ca="1" si="40">+E152-E153</f>
        <v>0</v>
      </c>
      <c r="F154" s="557">
        <f t="shared" ca="1" si="40"/>
        <v>0</v>
      </c>
      <c r="G154" s="558"/>
      <c r="H154" s="557">
        <f t="shared" ca="1" si="40"/>
        <v>0</v>
      </c>
      <c r="I154" s="557">
        <f t="shared" ca="1" si="40"/>
        <v>0</v>
      </c>
      <c r="J154" s="559">
        <f t="shared" ca="1" si="40"/>
        <v>0</v>
      </c>
      <c r="K154" s="340"/>
      <c r="L154" s="340"/>
      <c r="Z154" s="340"/>
      <c r="AA154" s="340"/>
      <c r="AB154" s="340"/>
      <c r="AC154" s="340"/>
      <c r="AD154" s="340"/>
      <c r="AE154" s="340"/>
      <c r="AF154" s="340"/>
      <c r="AG154" s="340"/>
      <c r="AH154" s="340"/>
      <c r="AI154" s="340"/>
      <c r="AJ154" s="340"/>
      <c r="AK154" s="340"/>
      <c r="AL154" s="340"/>
      <c r="AM154" s="340"/>
      <c r="AN154" s="340"/>
      <c r="AO154" s="340"/>
      <c r="AP154" s="340"/>
      <c r="AQ154" s="340"/>
      <c r="AR154" s="340"/>
    </row>
    <row r="155" spans="1:44" s="412" customFormat="1" x14ac:dyDescent="0.25">
      <c r="A155" s="340"/>
      <c r="B155" s="416" t="s">
        <v>711</v>
      </c>
      <c r="C155" s="410"/>
      <c r="D155" s="563"/>
      <c r="E155" s="563"/>
      <c r="F155" s="563"/>
      <c r="G155" s="563"/>
      <c r="H155" s="563"/>
      <c r="I155" s="564"/>
      <c r="J155" s="564"/>
      <c r="K155" s="340"/>
      <c r="L155" s="340"/>
      <c r="Z155" s="340"/>
      <c r="AA155" s="340"/>
      <c r="AB155" s="340"/>
      <c r="AC155" s="340"/>
      <c r="AD155" s="340"/>
      <c r="AE155" s="340"/>
      <c r="AF155" s="340"/>
      <c r="AG155" s="340"/>
      <c r="AH155" s="340"/>
      <c r="AI155" s="340"/>
      <c r="AJ155" s="340"/>
      <c r="AK155" s="340"/>
      <c r="AL155" s="340"/>
      <c r="AM155" s="340"/>
      <c r="AN155" s="340"/>
      <c r="AO155" s="340"/>
      <c r="AP155" s="340"/>
      <c r="AQ155" s="340"/>
      <c r="AR155" s="340"/>
    </row>
    <row r="156" spans="1:44" s="412" customFormat="1" x14ac:dyDescent="0.25">
      <c r="A156" s="1"/>
      <c r="B156" s="35" t="s">
        <v>522</v>
      </c>
      <c r="C156" s="36"/>
      <c r="D156" s="565">
        <f ca="1">+D154-D155</f>
        <v>0</v>
      </c>
      <c r="E156" s="565">
        <f t="shared" ref="E156:J156" ca="1" si="41">+E154-E155</f>
        <v>0</v>
      </c>
      <c r="F156" s="565">
        <f t="shared" ca="1" si="41"/>
        <v>0</v>
      </c>
      <c r="G156" s="566"/>
      <c r="H156" s="565">
        <f t="shared" ca="1" si="41"/>
        <v>0</v>
      </c>
      <c r="I156" s="567">
        <f t="shared" ca="1" si="41"/>
        <v>0</v>
      </c>
      <c r="J156" s="567">
        <f t="shared" ca="1" si="41"/>
        <v>0</v>
      </c>
      <c r="K156" s="340"/>
      <c r="L156" s="340"/>
      <c r="Z156" s="340"/>
      <c r="AA156" s="340"/>
      <c r="AB156" s="340"/>
      <c r="AC156" s="340"/>
      <c r="AD156" s="340"/>
      <c r="AE156" s="340"/>
      <c r="AF156" s="340"/>
      <c r="AG156" s="340"/>
      <c r="AH156" s="340"/>
      <c r="AI156" s="340"/>
      <c r="AJ156" s="340"/>
      <c r="AK156" s="340"/>
      <c r="AL156" s="340"/>
      <c r="AM156" s="340"/>
      <c r="AN156" s="340"/>
      <c r="AO156" s="340"/>
      <c r="AP156" s="340"/>
      <c r="AQ156" s="340"/>
      <c r="AR156" s="340"/>
    </row>
    <row r="157" spans="1:44" x14ac:dyDescent="0.25">
      <c r="B157" s="38"/>
      <c r="C157" s="38"/>
      <c r="D157" s="418"/>
      <c r="E157" s="418"/>
      <c r="F157" s="418"/>
      <c r="G157" s="418"/>
      <c r="H157" s="418"/>
      <c r="I157" s="419"/>
      <c r="J157" s="420"/>
      <c r="L157" s="159"/>
    </row>
    <row r="158" spans="1:44" x14ac:dyDescent="0.25">
      <c r="A158" s="61"/>
      <c r="B158" s="113" t="s">
        <v>645</v>
      </c>
      <c r="C158" s="60"/>
      <c r="D158" s="114"/>
      <c r="E158" s="115"/>
      <c r="F158" s="115"/>
      <c r="G158" s="115"/>
      <c r="H158" s="115"/>
      <c r="I158" s="116"/>
      <c r="J158" s="298"/>
      <c r="L158" s="361"/>
    </row>
    <row r="159" spans="1:44" ht="15.9" customHeight="1" x14ac:dyDescent="0.25">
      <c r="A159" s="61"/>
      <c r="B159" s="800"/>
      <c r="C159" s="737"/>
      <c r="D159" s="737"/>
      <c r="E159" s="737"/>
      <c r="F159" s="737"/>
      <c r="G159" s="737"/>
      <c r="H159" s="737"/>
      <c r="I159" s="738"/>
      <c r="J159" s="447"/>
      <c r="L159" s="364"/>
    </row>
    <row r="160" spans="1:44" ht="15.9" customHeight="1" x14ac:dyDescent="0.25">
      <c r="A160" s="61"/>
      <c r="B160" s="739"/>
      <c r="C160" s="740"/>
      <c r="D160" s="740"/>
      <c r="E160" s="740"/>
      <c r="F160" s="740"/>
      <c r="G160" s="740"/>
      <c r="H160" s="740"/>
      <c r="I160" s="741"/>
      <c r="J160" s="447"/>
      <c r="L160" s="364"/>
    </row>
    <row r="161" spans="1:12" ht="15.9" customHeight="1" x14ac:dyDescent="0.25">
      <c r="A161" s="61"/>
      <c r="B161" s="739"/>
      <c r="C161" s="740"/>
      <c r="D161" s="740"/>
      <c r="E161" s="740"/>
      <c r="F161" s="740"/>
      <c r="G161" s="740"/>
      <c r="H161" s="740"/>
      <c r="I161" s="741"/>
      <c r="J161" s="447"/>
      <c r="L161" s="364"/>
    </row>
    <row r="162" spans="1:12" ht="15.9" customHeight="1" x14ac:dyDescent="0.25">
      <c r="A162" s="61"/>
      <c r="B162" s="739"/>
      <c r="C162" s="740"/>
      <c r="D162" s="740"/>
      <c r="E162" s="740"/>
      <c r="F162" s="740"/>
      <c r="G162" s="740"/>
      <c r="H162" s="740"/>
      <c r="I162" s="741"/>
      <c r="J162" s="447"/>
      <c r="L162" s="364"/>
    </row>
    <row r="163" spans="1:12" ht="15.9" customHeight="1" x14ac:dyDescent="0.25">
      <c r="A163" s="61"/>
      <c r="B163" s="739"/>
      <c r="C163" s="740"/>
      <c r="D163" s="740"/>
      <c r="E163" s="740"/>
      <c r="F163" s="740"/>
      <c r="G163" s="740"/>
      <c r="H163" s="740"/>
      <c r="I163" s="741"/>
      <c r="J163" s="447"/>
      <c r="L163" s="364"/>
    </row>
    <row r="164" spans="1:12" ht="15.9" customHeight="1" x14ac:dyDescent="0.25">
      <c r="A164" s="61"/>
      <c r="B164" s="739"/>
      <c r="C164" s="740"/>
      <c r="D164" s="740"/>
      <c r="E164" s="740"/>
      <c r="F164" s="740"/>
      <c r="G164" s="740"/>
      <c r="H164" s="740"/>
      <c r="I164" s="741"/>
      <c r="J164" s="447"/>
      <c r="L164" s="364"/>
    </row>
    <row r="165" spans="1:12" ht="15.9" customHeight="1" x14ac:dyDescent="0.25">
      <c r="A165" s="61"/>
      <c r="B165" s="739"/>
      <c r="C165" s="740"/>
      <c r="D165" s="740"/>
      <c r="E165" s="740"/>
      <c r="F165" s="740"/>
      <c r="G165" s="740"/>
      <c r="H165" s="740"/>
      <c r="I165" s="741"/>
      <c r="J165" s="447"/>
      <c r="L165" s="364"/>
    </row>
    <row r="166" spans="1:12" ht="15.9" customHeight="1" x14ac:dyDescent="0.25">
      <c r="A166" s="61"/>
      <c r="B166" s="742"/>
      <c r="C166" s="743"/>
      <c r="D166" s="743"/>
      <c r="E166" s="743"/>
      <c r="F166" s="743"/>
      <c r="G166" s="743"/>
      <c r="H166" s="743"/>
      <c r="I166" s="744"/>
      <c r="J166" s="447"/>
      <c r="L166" s="364"/>
    </row>
    <row r="167" spans="1:12" ht="15.9" customHeight="1" x14ac:dyDescent="0.25">
      <c r="B167" s="299"/>
      <c r="C167" s="299"/>
      <c r="D167" s="299"/>
      <c r="E167" s="299"/>
      <c r="F167" s="299"/>
      <c r="G167" s="299"/>
      <c r="H167" s="299"/>
      <c r="I167" s="299"/>
      <c r="J167" s="299"/>
      <c r="L167" s="297"/>
    </row>
    <row r="168" spans="1:12" ht="15.9" customHeight="1" x14ac:dyDescent="0.25">
      <c r="B168" s="297"/>
      <c r="C168" s="297"/>
      <c r="D168" s="297"/>
      <c r="E168" s="297"/>
      <c r="F168" s="297"/>
      <c r="G168" s="297"/>
      <c r="H168" s="297"/>
      <c r="I168" s="297"/>
      <c r="J168" s="297"/>
      <c r="L168" s="297"/>
    </row>
    <row r="169" spans="1:12" ht="15.9" customHeight="1" x14ac:dyDescent="0.25">
      <c r="A169" s="30"/>
      <c r="B169" s="297"/>
      <c r="C169" s="297"/>
      <c r="D169" s="297"/>
      <c r="E169" s="297"/>
      <c r="F169" s="297"/>
      <c r="G169" s="297"/>
      <c r="H169" s="297"/>
      <c r="I169" s="297"/>
      <c r="J169" s="297"/>
      <c r="L169" s="297"/>
    </row>
    <row r="170" spans="1:12" ht="18.75" customHeight="1" x14ac:dyDescent="0.25">
      <c r="B170" s="101"/>
      <c r="C170" s="101"/>
      <c r="D170" s="102"/>
      <c r="E170" s="103"/>
      <c r="F170" s="103"/>
      <c r="G170" s="103"/>
      <c r="H170" s="103"/>
      <c r="I170" s="104"/>
      <c r="J170" s="300"/>
      <c r="L170" s="29"/>
    </row>
    <row r="171" spans="1:12" ht="12.75" customHeight="1" x14ac:dyDescent="0.3">
      <c r="C171" s="48"/>
      <c r="D171" s="48"/>
      <c r="E171" s="48"/>
      <c r="F171" s="48"/>
      <c r="G171" s="48"/>
      <c r="H171" s="48"/>
      <c r="I171" s="71"/>
      <c r="J171" s="301"/>
    </row>
    <row r="172" spans="1:12" ht="15.75" customHeight="1" x14ac:dyDescent="0.3">
      <c r="B172" s="745">
        <f ca="1">IF(AddInterim+'2'!E16&gt;0,D26&amp;" " &amp; TEXT(D27,"mmm-yy"),'2'!E5)</f>
        <v>2020</v>
      </c>
      <c r="C172" s="746"/>
      <c r="D172" s="746"/>
      <c r="E172" s="746"/>
      <c r="F172" s="746"/>
      <c r="G172" s="746"/>
      <c r="H172" s="746"/>
      <c r="I172" s="48"/>
      <c r="J172" s="302"/>
      <c r="L172" s="365"/>
    </row>
    <row r="173" spans="1:12" x14ac:dyDescent="0.25">
      <c r="B173" s="44" t="s">
        <v>525</v>
      </c>
      <c r="C173" s="45"/>
      <c r="D173" s="17"/>
      <c r="E173" s="46"/>
      <c r="F173" s="17" t="s">
        <v>526</v>
      </c>
      <c r="G173" s="17"/>
      <c r="H173" s="67"/>
      <c r="J173" s="240"/>
      <c r="L173" s="358"/>
    </row>
    <row r="174" spans="1:12" ht="13.5" customHeight="1" x14ac:dyDescent="0.25">
      <c r="B174" s="18" t="s">
        <v>523</v>
      </c>
      <c r="C174" s="18"/>
      <c r="D174" s="568"/>
      <c r="E174" s="41"/>
      <c r="F174" s="752" t="s">
        <v>527</v>
      </c>
      <c r="G174" s="753"/>
      <c r="H174" s="582"/>
      <c r="J174" s="240"/>
    </row>
    <row r="175" spans="1:12" x14ac:dyDescent="0.25">
      <c r="B175" s="19" t="s">
        <v>712</v>
      </c>
      <c r="C175" s="19"/>
      <c r="D175" s="573"/>
      <c r="E175" s="468"/>
      <c r="F175" s="754" t="s">
        <v>528</v>
      </c>
      <c r="G175" s="755"/>
      <c r="H175" s="587"/>
      <c r="J175" s="240"/>
    </row>
    <row r="176" spans="1:12" x14ac:dyDescent="0.25">
      <c r="B176" t="s">
        <v>708</v>
      </c>
      <c r="C176" s="19"/>
      <c r="D176" s="573"/>
      <c r="E176" s="468"/>
      <c r="F176" s="754" t="s">
        <v>543</v>
      </c>
      <c r="G176" s="755"/>
      <c r="H176" s="587"/>
      <c r="J176" s="240"/>
    </row>
    <row r="177" spans="1:12" ht="12.75" customHeight="1" x14ac:dyDescent="0.25">
      <c r="B177" s="401" t="s">
        <v>524</v>
      </c>
      <c r="C177" s="19"/>
      <c r="D177" s="573"/>
      <c r="E177" s="468"/>
      <c r="F177" s="754" t="s">
        <v>529</v>
      </c>
      <c r="G177" s="755"/>
      <c r="H177" s="587"/>
      <c r="I177" s="649" t="str">
        <f>IF(D192&lt;&gt;H192,"*L'actif total DOIT ÊTRE la somme du passif à long terme + les capitaux propres.","")</f>
        <v/>
      </c>
      <c r="J177" s="240"/>
    </row>
    <row r="178" spans="1:12" x14ac:dyDescent="0.25">
      <c r="B178" s="22"/>
      <c r="C178" s="22"/>
      <c r="D178" s="574"/>
      <c r="E178" s="468"/>
      <c r="F178" s="446" t="s">
        <v>530</v>
      </c>
      <c r="G178" s="446"/>
      <c r="H178" s="588"/>
      <c r="I178" s="650"/>
      <c r="J178" s="240"/>
    </row>
    <row r="179" spans="1:12" x14ac:dyDescent="0.25">
      <c r="B179" s="426"/>
      <c r="C179" s="425"/>
      <c r="D179" s="574"/>
      <c r="E179" s="41"/>
      <c r="F179" s="635"/>
      <c r="G179" s="636"/>
      <c r="H179" s="584"/>
      <c r="I179" s="650"/>
      <c r="J179" s="240"/>
      <c r="L179" s="366"/>
    </row>
    <row r="180" spans="1:12" x14ac:dyDescent="0.25">
      <c r="B180" s="35" t="s">
        <v>713</v>
      </c>
      <c r="C180" s="36"/>
      <c r="D180" s="569">
        <f>SUM(D174:D179)</f>
        <v>0</v>
      </c>
      <c r="E180" s="42"/>
      <c r="F180" s="732" t="s">
        <v>714</v>
      </c>
      <c r="G180" s="732"/>
      <c r="H180" s="578">
        <f>SUM(H174:H179)</f>
        <v>0</v>
      </c>
      <c r="I180" s="650"/>
      <c r="J180" s="240"/>
      <c r="L180" s="363"/>
    </row>
    <row r="181" spans="1:12" ht="13.5" customHeight="1" x14ac:dyDescent="0.25">
      <c r="B181" s="15" t="s">
        <v>531</v>
      </c>
      <c r="C181" s="25"/>
      <c r="D181" s="570"/>
      <c r="E181" s="41"/>
      <c r="F181" s="721" t="s">
        <v>536</v>
      </c>
      <c r="G181" s="722"/>
      <c r="H181" s="465"/>
      <c r="I181" s="650"/>
      <c r="J181" s="240"/>
    </row>
    <row r="182" spans="1:12" x14ac:dyDescent="0.25">
      <c r="B182" s="15" t="s">
        <v>532</v>
      </c>
      <c r="C182" s="25"/>
      <c r="D182" s="575"/>
      <c r="E182" s="468"/>
      <c r="F182" s="735" t="s">
        <v>537</v>
      </c>
      <c r="G182" s="735"/>
      <c r="H182" s="583"/>
      <c r="I182" s="650"/>
      <c r="J182" s="303"/>
    </row>
    <row r="183" spans="1:12" x14ac:dyDescent="0.25">
      <c r="B183" s="15" t="s">
        <v>533</v>
      </c>
      <c r="C183" s="25"/>
      <c r="D183" s="575"/>
      <c r="E183" s="468"/>
      <c r="F183" s="723"/>
      <c r="G183" s="724"/>
      <c r="H183" s="584"/>
      <c r="I183" s="650"/>
      <c r="J183" s="304"/>
    </row>
    <row r="184" spans="1:12" x14ac:dyDescent="0.25">
      <c r="B184" s="15" t="s">
        <v>534</v>
      </c>
      <c r="C184" s="25"/>
      <c r="D184" s="575"/>
      <c r="E184" s="41"/>
      <c r="F184" s="748" t="s">
        <v>715</v>
      </c>
      <c r="G184" s="749"/>
      <c r="H184" s="579">
        <f>SUM(H181:H183)</f>
        <v>0</v>
      </c>
      <c r="I184" s="650"/>
      <c r="J184" s="305"/>
    </row>
    <row r="185" spans="1:12" x14ac:dyDescent="0.25">
      <c r="B185" s="15" t="s">
        <v>502</v>
      </c>
      <c r="C185" s="19"/>
      <c r="D185" s="575"/>
      <c r="E185" s="41"/>
      <c r="F185" s="15"/>
      <c r="G185" s="204"/>
      <c r="H185" s="387"/>
      <c r="I185" s="650"/>
      <c r="J185" s="306"/>
    </row>
    <row r="186" spans="1:12" x14ac:dyDescent="0.25">
      <c r="B186" s="35" t="s">
        <v>535</v>
      </c>
      <c r="C186" s="36"/>
      <c r="D186" s="571">
        <f>SUM(D181:D185)</f>
        <v>0</v>
      </c>
      <c r="E186" s="42"/>
      <c r="F186" s="730" t="s">
        <v>541</v>
      </c>
      <c r="G186" s="731"/>
      <c r="H186" s="580"/>
      <c r="I186" s="650"/>
      <c r="J186" s="306"/>
      <c r="L186" s="363"/>
    </row>
    <row r="187" spans="1:12" x14ac:dyDescent="0.25">
      <c r="B187" s="202"/>
      <c r="C187" s="203"/>
      <c r="D187" s="296"/>
      <c r="E187" s="42"/>
      <c r="F187" s="640" t="s">
        <v>646</v>
      </c>
      <c r="G187" s="641"/>
      <c r="H187" s="585"/>
      <c r="I187" s="650"/>
      <c r="J187" s="306"/>
      <c r="L187" s="363"/>
    </row>
    <row r="188" spans="1:12" x14ac:dyDescent="0.25">
      <c r="B188" s="51" t="s">
        <v>538</v>
      </c>
      <c r="C188" s="376"/>
      <c r="D188" s="576"/>
      <c r="E188" s="42"/>
      <c r="F188" s="645" t="s">
        <v>647</v>
      </c>
      <c r="G188" s="646"/>
      <c r="H188" s="585"/>
      <c r="I188" s="650"/>
      <c r="J188" s="306"/>
      <c r="L188" s="363"/>
    </row>
    <row r="189" spans="1:12" x14ac:dyDescent="0.25">
      <c r="A189" s="7"/>
      <c r="B189" s="19" t="s">
        <v>539</v>
      </c>
      <c r="C189" s="19"/>
      <c r="D189" s="530"/>
      <c r="E189" s="43"/>
      <c r="F189" s="647" t="s">
        <v>544</v>
      </c>
      <c r="G189" s="648"/>
      <c r="H189" s="586"/>
      <c r="I189" s="650"/>
      <c r="J189" s="306"/>
    </row>
    <row r="190" spans="1:12" x14ac:dyDescent="0.25">
      <c r="B190" s="23" t="s">
        <v>539</v>
      </c>
      <c r="C190" s="24"/>
      <c r="D190" s="572">
        <f>SUM(D188:D189)</f>
        <v>0</v>
      </c>
      <c r="E190" s="43"/>
      <c r="G190" s="188" t="s">
        <v>558</v>
      </c>
      <c r="H190" s="581">
        <f>SUM(H186:H189)</f>
        <v>0</v>
      </c>
      <c r="I190" s="651"/>
      <c r="J190" s="306"/>
    </row>
    <row r="191" spans="1:12" x14ac:dyDescent="0.25">
      <c r="A191" s="30"/>
      <c r="D191" s="450"/>
      <c r="E191" s="42"/>
      <c r="H191" s="388"/>
      <c r="I191" s="307"/>
      <c r="J191" s="308"/>
      <c r="L191" s="363"/>
    </row>
    <row r="192" spans="1:12" x14ac:dyDescent="0.25">
      <c r="A192" s="30"/>
      <c r="B192" s="188" t="s">
        <v>540</v>
      </c>
      <c r="C192" s="40"/>
      <c r="D192" s="466">
        <f>SUM(D180+D186+D190)</f>
        <v>0</v>
      </c>
      <c r="E192" s="389" t="str">
        <f>IF($H192&lt;&gt;$D192,"*","")</f>
        <v/>
      </c>
      <c r="F192" s="187"/>
      <c r="G192" s="188" t="s">
        <v>175</v>
      </c>
      <c r="H192" s="466">
        <f>SUM(H186:H189,H180:H183)</f>
        <v>0</v>
      </c>
      <c r="I192" s="389" t="str">
        <f>IF(H192&lt;&gt;D192,"*","")</f>
        <v/>
      </c>
      <c r="J192" s="309"/>
      <c r="L192" s="360"/>
    </row>
    <row r="193" spans="2:25" x14ac:dyDescent="0.25">
      <c r="B193" s="33"/>
      <c r="C193" s="33"/>
      <c r="D193" s="34"/>
      <c r="E193" s="158"/>
      <c r="F193" s="106"/>
      <c r="G193" s="106"/>
      <c r="H193" s="106"/>
      <c r="I193" s="107"/>
      <c r="J193" s="310"/>
      <c r="L193" s="159"/>
      <c r="N193" s="1"/>
      <c r="O193" s="1"/>
      <c r="P193" s="1"/>
      <c r="Q193" s="1"/>
      <c r="R193" s="1"/>
      <c r="S193" s="1"/>
      <c r="T193" s="1"/>
      <c r="U193" s="1"/>
      <c r="V193" s="1"/>
      <c r="W193" s="1"/>
      <c r="X193" s="1"/>
      <c r="Y193" s="61"/>
    </row>
    <row r="194" spans="2:25" ht="12" customHeight="1" x14ac:dyDescent="0.25">
      <c r="B194" s="642" t="s">
        <v>648</v>
      </c>
      <c r="C194" s="643"/>
      <c r="D194" s="643"/>
      <c r="E194" s="643"/>
      <c r="F194" s="643"/>
      <c r="G194" s="643"/>
      <c r="H194" s="644"/>
      <c r="I194" s="39"/>
      <c r="J194" s="310"/>
      <c r="L194" s="367"/>
      <c r="M194" s="4"/>
    </row>
    <row r="195" spans="2:25" ht="15.6" x14ac:dyDescent="0.3">
      <c r="B195" s="745">
        <f ca="1">IF(AddInterim+'2'!E16&gt;0,'2'!E5,'2'!E5+1)</f>
        <v>2021</v>
      </c>
      <c r="C195" s="746"/>
      <c r="D195" s="746"/>
      <c r="E195" s="746"/>
      <c r="F195" s="746"/>
      <c r="G195" s="746"/>
      <c r="H195" s="746"/>
      <c r="I195" s="48"/>
      <c r="J195" s="311"/>
      <c r="L195" s="365"/>
    </row>
    <row r="196" spans="2:25" x14ac:dyDescent="0.25">
      <c r="B196" s="44" t="str">
        <f>IF(B173="","",B173)</f>
        <v>ACTIF</v>
      </c>
      <c r="C196" s="45"/>
      <c r="D196" s="17"/>
      <c r="E196" s="46"/>
      <c r="F196" s="17" t="str">
        <f>IF(F173="","",F173)</f>
        <v>PASSIF</v>
      </c>
      <c r="G196" s="17"/>
      <c r="H196" s="67"/>
      <c r="J196" s="312"/>
      <c r="L196" s="358"/>
    </row>
    <row r="197" spans="2:25" ht="13.5" customHeight="1" x14ac:dyDescent="0.25">
      <c r="B197" s="18" t="str">
        <f t="shared" ref="B197:B215" si="42">IF(B174="","",B174)</f>
        <v>Encaisse</v>
      </c>
      <c r="C197" s="18"/>
      <c r="D197" s="568"/>
      <c r="E197" s="41"/>
      <c r="F197" s="752" t="str">
        <f t="shared" ref="F197:G197" si="43">IF(F174="","",F174)</f>
        <v>Prêt bancaire</v>
      </c>
      <c r="G197" s="753" t="str">
        <f t="shared" si="43"/>
        <v/>
      </c>
      <c r="H197" s="577"/>
      <c r="J197" s="240"/>
    </row>
    <row r="198" spans="2:25" x14ac:dyDescent="0.25">
      <c r="B198" s="19" t="str">
        <f t="shared" si="42"/>
        <v>Comptes clients</v>
      </c>
      <c r="C198" s="19"/>
      <c r="D198" s="573"/>
      <c r="E198" s="41"/>
      <c r="F198" s="733" t="str">
        <f t="shared" ref="F198:G198" si="44">IF(F175="","",F175)</f>
        <v>Comptes fournisseurs</v>
      </c>
      <c r="G198" s="734" t="str">
        <f t="shared" si="44"/>
        <v/>
      </c>
      <c r="H198" s="587"/>
      <c r="J198" s="240"/>
    </row>
    <row r="199" spans="2:25" x14ac:dyDescent="0.25">
      <c r="B199" t="str">
        <f>IF(B176="","",B176)</f>
        <v>Inventaire</v>
      </c>
      <c r="C199" s="19"/>
      <c r="D199" s="573"/>
      <c r="E199" s="41"/>
      <c r="F199" s="733" t="str">
        <f t="shared" ref="F199:G199" si="45">IF(F176="","",F176)</f>
        <v>Charges à payer</v>
      </c>
      <c r="G199" s="734" t="str">
        <f t="shared" si="45"/>
        <v/>
      </c>
      <c r="H199" s="587"/>
      <c r="J199" s="240"/>
    </row>
    <row r="200" spans="2:25" x14ac:dyDescent="0.25">
      <c r="B200" s="19" t="str">
        <f t="shared" si="42"/>
        <v>Frais payés d'avance</v>
      </c>
      <c r="C200" s="19"/>
      <c r="D200" s="573"/>
      <c r="E200" s="41"/>
      <c r="F200" s="733" t="str">
        <f t="shared" ref="F200:G200" si="46">IF(F177="","",F177)</f>
        <v>Tranche de la dette à L.T.</v>
      </c>
      <c r="G200" s="734" t="str">
        <f t="shared" si="46"/>
        <v/>
      </c>
      <c r="H200" s="587"/>
      <c r="I200" s="649" t="str">
        <f>IF(SUM(D213,D209,D203)&lt;&gt;SUM(H207,H203,H209:H212),"*L'actif total DOIT ÊTRE la somme du passif à long terme + les capitaux propres.","")</f>
        <v/>
      </c>
      <c r="J200" s="240"/>
    </row>
    <row r="201" spans="2:25" x14ac:dyDescent="0.25">
      <c r="B201" s="22" t="str">
        <f t="shared" si="42"/>
        <v/>
      </c>
      <c r="C201" s="22"/>
      <c r="D201" s="574"/>
      <c r="E201" s="41"/>
      <c r="F201" s="22" t="str">
        <f t="shared" ref="F201:G201" si="47">IF(F178="","",F178)</f>
        <v>Impôts à payer</v>
      </c>
      <c r="G201" s="22" t="str">
        <f t="shared" si="47"/>
        <v/>
      </c>
      <c r="H201" s="588"/>
      <c r="I201" s="650"/>
      <c r="J201" s="240"/>
    </row>
    <row r="202" spans="2:25" x14ac:dyDescent="0.25">
      <c r="B202" s="426" t="str">
        <f t="shared" si="42"/>
        <v/>
      </c>
      <c r="C202" s="425"/>
      <c r="D202" s="574"/>
      <c r="E202" s="41"/>
      <c r="F202" s="635" t="str">
        <f t="shared" ref="F202:G202" si="48">IF(F179="","",F179)</f>
        <v/>
      </c>
      <c r="G202" s="636" t="str">
        <f t="shared" si="48"/>
        <v/>
      </c>
      <c r="H202" s="584"/>
      <c r="I202" s="650"/>
      <c r="J202" s="240"/>
      <c r="L202" s="366"/>
    </row>
    <row r="203" spans="2:25" x14ac:dyDescent="0.25">
      <c r="B203" s="35" t="str">
        <f t="shared" si="42"/>
        <v>Actifs courants</v>
      </c>
      <c r="C203" s="36"/>
      <c r="D203" s="569">
        <f>SUM(D197:D202)</f>
        <v>0</v>
      </c>
      <c r="E203" s="42"/>
      <c r="F203" s="732" t="str">
        <f t="shared" ref="F203:G203" si="49">IF(F180="","",F180)</f>
        <v>Passifs courants</v>
      </c>
      <c r="G203" s="732" t="str">
        <f t="shared" si="49"/>
        <v/>
      </c>
      <c r="H203" s="578"/>
      <c r="I203" s="650"/>
      <c r="J203" s="240"/>
      <c r="L203" s="363"/>
    </row>
    <row r="204" spans="2:25" ht="13.5" customHeight="1" x14ac:dyDescent="0.25">
      <c r="B204" s="15" t="str">
        <f t="shared" si="42"/>
        <v>Terrain</v>
      </c>
      <c r="C204" s="25"/>
      <c r="D204" s="570"/>
      <c r="E204" s="41"/>
      <c r="F204" s="721" t="str">
        <f t="shared" ref="F204:G204" si="50">IF(F181="","",F181)</f>
        <v>Dette à long terme</v>
      </c>
      <c r="G204" s="722" t="str">
        <f t="shared" si="50"/>
        <v/>
      </c>
      <c r="H204" s="594"/>
      <c r="I204" s="650"/>
      <c r="J204" s="240"/>
    </row>
    <row r="205" spans="2:25" ht="13.5" customHeight="1" x14ac:dyDescent="0.25">
      <c r="B205" s="15" t="str">
        <f t="shared" si="42"/>
        <v>Bâtiment</v>
      </c>
      <c r="C205" s="25"/>
      <c r="D205" s="575"/>
      <c r="E205" s="41"/>
      <c r="F205" s="735" t="str">
        <f t="shared" ref="F205:G205" si="51">IF(F182="","",F182)</f>
        <v>Avances des actionnaires</v>
      </c>
      <c r="G205" s="735" t="str">
        <f t="shared" si="51"/>
        <v/>
      </c>
      <c r="H205" s="593"/>
      <c r="I205" s="650"/>
      <c r="J205" s="240"/>
    </row>
    <row r="206" spans="2:25" ht="13.5" customHeight="1" x14ac:dyDescent="0.25">
      <c r="B206" s="15" t="str">
        <f t="shared" si="42"/>
        <v>Mobilier et agencements</v>
      </c>
      <c r="C206" s="25"/>
      <c r="D206" s="575"/>
      <c r="E206" s="41"/>
      <c r="F206" s="723" t="str">
        <f t="shared" ref="F206:G206" si="52">IF(F183="","",F183)</f>
        <v/>
      </c>
      <c r="G206" s="724" t="str">
        <f t="shared" si="52"/>
        <v/>
      </c>
      <c r="H206" s="592"/>
      <c r="I206" s="650"/>
      <c r="J206" s="240"/>
    </row>
    <row r="207" spans="2:25" x14ac:dyDescent="0.25">
      <c r="B207" s="15" t="str">
        <f t="shared" si="42"/>
        <v>Machinerie et outillage</v>
      </c>
      <c r="C207" s="25"/>
      <c r="D207" s="575"/>
      <c r="E207" s="41"/>
      <c r="F207" s="748" t="str">
        <f t="shared" ref="F207:G207" si="53">IF(F184="","",F184)</f>
        <v>Passifs non courants</v>
      </c>
      <c r="G207" s="749" t="str">
        <f t="shared" si="53"/>
        <v/>
      </c>
      <c r="H207" s="589">
        <f>SUM(H204:H206)</f>
        <v>0</v>
      </c>
      <c r="I207" s="650"/>
      <c r="J207" s="240"/>
    </row>
    <row r="208" spans="2:25" x14ac:dyDescent="0.25">
      <c r="B208" s="15" t="str">
        <f t="shared" si="42"/>
        <v>Autre</v>
      </c>
      <c r="C208" s="19"/>
      <c r="D208" s="575"/>
      <c r="E208" s="41"/>
      <c r="F208" s="15" t="str">
        <f t="shared" ref="F208:G208" si="54">IF(F185="","",F185)</f>
        <v/>
      </c>
      <c r="G208" s="204" t="str">
        <f t="shared" si="54"/>
        <v/>
      </c>
      <c r="H208" s="387"/>
      <c r="I208" s="650"/>
      <c r="J208" s="313"/>
    </row>
    <row r="209" spans="1:25" x14ac:dyDescent="0.25">
      <c r="B209" s="35" t="str">
        <f t="shared" si="42"/>
        <v>Immobilisations nettes</v>
      </c>
      <c r="C209" s="36"/>
      <c r="D209" s="571">
        <f>SUM(D204:D208)</f>
        <v>0</v>
      </c>
      <c r="E209" s="42"/>
      <c r="F209" s="730" t="str">
        <f t="shared" ref="F209:G209" si="55">IF(F186="","",F186)</f>
        <v>Actions ordinaires</v>
      </c>
      <c r="G209" s="731" t="str">
        <f t="shared" si="55"/>
        <v/>
      </c>
      <c r="H209" s="580"/>
      <c r="I209" s="650"/>
      <c r="J209" s="305"/>
    </row>
    <row r="210" spans="1:25" x14ac:dyDescent="0.25">
      <c r="B210" s="202" t="str">
        <f t="shared" si="42"/>
        <v/>
      </c>
      <c r="C210" s="203"/>
      <c r="D210" s="296"/>
      <c r="E210" s="42"/>
      <c r="F210" s="640" t="str">
        <f t="shared" ref="F210:G210" si="56">IF(F187="","",F187)</f>
        <v>Actions préférentielles</v>
      </c>
      <c r="G210" s="641" t="str">
        <f t="shared" si="56"/>
        <v/>
      </c>
      <c r="H210" s="585"/>
      <c r="I210" s="650"/>
      <c r="J210" s="306"/>
    </row>
    <row r="211" spans="1:25" x14ac:dyDescent="0.25">
      <c r="B211" s="51" t="str">
        <f t="shared" si="42"/>
        <v>Recherche et développement</v>
      </c>
      <c r="C211" s="376"/>
      <c r="D211" s="576"/>
      <c r="E211" s="42"/>
      <c r="F211" s="645" t="str">
        <f t="shared" ref="F211:G211" si="57">IF(F188="","",F188)</f>
        <v>Bénéfices non distribués</v>
      </c>
      <c r="G211" s="646" t="str">
        <f t="shared" si="57"/>
        <v/>
      </c>
      <c r="H211" s="585"/>
      <c r="I211" s="650"/>
      <c r="J211" s="306"/>
      <c r="L211" s="363"/>
    </row>
    <row r="212" spans="1:25" x14ac:dyDescent="0.25">
      <c r="A212" s="7"/>
      <c r="B212" s="19" t="str">
        <f t="shared" si="42"/>
        <v>Autres actifs</v>
      </c>
      <c r="C212" s="19"/>
      <c r="D212" s="530"/>
      <c r="E212" s="43"/>
      <c r="F212" s="647" t="str">
        <f t="shared" ref="F212:G212" si="58">IF(F189="","",F189)</f>
        <v>Surplus d'apport</v>
      </c>
      <c r="G212" s="648" t="str">
        <f t="shared" si="58"/>
        <v/>
      </c>
      <c r="H212" s="586"/>
      <c r="I212" s="650"/>
      <c r="J212" s="306"/>
    </row>
    <row r="213" spans="1:25" x14ac:dyDescent="0.25">
      <c r="B213" s="23" t="str">
        <f t="shared" si="42"/>
        <v>Autres actifs</v>
      </c>
      <c r="C213" s="24"/>
      <c r="D213" s="591">
        <f>SUM(D211:D212)</f>
        <v>0</v>
      </c>
      <c r="E213" s="43"/>
      <c r="G213" s="188" t="str">
        <f>G190</f>
        <v>TOTAL CAPITAUX PROPRES</v>
      </c>
      <c r="H213" s="581">
        <f>SUM(H209:H212)</f>
        <v>0</v>
      </c>
      <c r="I213" s="651"/>
      <c r="J213" s="306"/>
    </row>
    <row r="214" spans="1:25" x14ac:dyDescent="0.25">
      <c r="B214" s="1" t="str">
        <f t="shared" si="42"/>
        <v/>
      </c>
      <c r="D214" s="448"/>
      <c r="E214" s="42"/>
      <c r="H214" s="388"/>
      <c r="I214" s="307"/>
      <c r="J214" s="308"/>
      <c r="L214" s="363"/>
    </row>
    <row r="215" spans="1:25" x14ac:dyDescent="0.25">
      <c r="A215" s="30"/>
      <c r="B215" s="188" t="str">
        <f t="shared" si="42"/>
        <v>ACTIF TOTAL</v>
      </c>
      <c r="C215" s="40"/>
      <c r="D215" s="590">
        <f>SUM(D203+D209+D213)</f>
        <v>0</v>
      </c>
      <c r="E215" s="389" t="str">
        <f>IF($H215&lt;&gt;$D215,"*","")</f>
        <v/>
      </c>
      <c r="F215" s="187"/>
      <c r="G215" s="188" t="str">
        <f>G192</f>
        <v>PASSIF + CAPITAUX PROPRES</v>
      </c>
      <c r="H215" s="590">
        <f>SUM(H209:H212,H203:H206)</f>
        <v>0</v>
      </c>
      <c r="I215" s="389" t="str">
        <f>IF(H215&lt;&gt;D215,"*","")</f>
        <v/>
      </c>
      <c r="J215" s="309"/>
      <c r="L215" s="360"/>
    </row>
    <row r="216" spans="1:25" x14ac:dyDescent="0.25">
      <c r="A216" s="30"/>
      <c r="B216" s="33"/>
      <c r="C216" s="33"/>
      <c r="D216" s="34"/>
      <c r="E216" s="158"/>
      <c r="F216" s="106"/>
      <c r="G216" s="106"/>
      <c r="H216" s="106"/>
      <c r="I216" s="107"/>
      <c r="J216" s="310"/>
      <c r="L216" s="159"/>
      <c r="N216" s="1"/>
      <c r="O216" s="1"/>
      <c r="P216" s="1"/>
      <c r="Q216" s="1"/>
      <c r="R216" s="1"/>
      <c r="S216" s="1"/>
      <c r="T216" s="1"/>
      <c r="U216" s="1"/>
      <c r="V216" s="1"/>
      <c r="W216" s="1"/>
      <c r="X216" s="1"/>
      <c r="Y216" s="61"/>
    </row>
    <row r="217" spans="1:25" ht="12" customHeight="1" x14ac:dyDescent="0.25">
      <c r="B217" s="159"/>
      <c r="C217" s="159"/>
      <c r="D217" s="39"/>
      <c r="E217" s="39"/>
      <c r="F217" s="39"/>
      <c r="G217" s="39"/>
      <c r="H217" s="39"/>
      <c r="I217" s="39"/>
      <c r="J217" s="310"/>
      <c r="L217" s="159"/>
      <c r="M217" s="4"/>
      <c r="N217" s="1"/>
      <c r="O217" s="1"/>
      <c r="P217" s="1"/>
      <c r="Q217" s="1"/>
      <c r="R217" s="1"/>
      <c r="S217" s="1"/>
    </row>
    <row r="218" spans="1:25" x14ac:dyDescent="0.25">
      <c r="B218" s="642" t="str">
        <f>B194</f>
        <v>ÉTAT DE LA SITUATION FINANCIÈRE (SUITE)</v>
      </c>
      <c r="C218" s="643"/>
      <c r="D218" s="643"/>
      <c r="E218" s="643"/>
      <c r="F218" s="643"/>
      <c r="G218" s="643"/>
      <c r="H218" s="644"/>
      <c r="I218" s="61"/>
      <c r="J218" s="314"/>
      <c r="L218" s="13"/>
      <c r="M218" s="4"/>
    </row>
    <row r="219" spans="1:25" ht="15.6" x14ac:dyDescent="0.3">
      <c r="B219" s="745">
        <f ca="1">B195+1</f>
        <v>2022</v>
      </c>
      <c r="C219" s="746"/>
      <c r="D219" s="746"/>
      <c r="E219" s="746"/>
      <c r="F219" s="746"/>
      <c r="G219" s="746"/>
      <c r="H219" s="746"/>
      <c r="I219" s="48"/>
      <c r="J219" s="311"/>
      <c r="L219" s="365"/>
    </row>
    <row r="220" spans="1:25" x14ac:dyDescent="0.25">
      <c r="B220" s="44" t="str">
        <f>IF(B196="","",B196)</f>
        <v>ACTIF</v>
      </c>
      <c r="C220" s="45"/>
      <c r="D220" s="17"/>
      <c r="E220" s="46"/>
      <c r="F220" s="17" t="str">
        <f>IF(F196="","",F196)</f>
        <v>PASSIF</v>
      </c>
      <c r="G220" s="17"/>
      <c r="H220" s="67"/>
      <c r="J220" s="312"/>
      <c r="L220" s="358"/>
    </row>
    <row r="221" spans="1:25" ht="13.5" customHeight="1" x14ac:dyDescent="0.25">
      <c r="B221" s="18" t="str">
        <f t="shared" ref="B221:B239" si="59">IF(B197="","",B197)</f>
        <v>Encaisse</v>
      </c>
      <c r="C221" s="18"/>
      <c r="D221" s="595"/>
      <c r="E221" s="41"/>
      <c r="F221" s="752" t="str">
        <f t="shared" ref="F221:G221" si="60">IF(F197="","",F197)</f>
        <v>Prêt bancaire</v>
      </c>
      <c r="G221" s="753" t="str">
        <f t="shared" si="60"/>
        <v/>
      </c>
      <c r="H221" s="599"/>
      <c r="J221" s="240"/>
    </row>
    <row r="222" spans="1:25" x14ac:dyDescent="0.25">
      <c r="B222" s="19" t="str">
        <f t="shared" si="59"/>
        <v>Comptes clients</v>
      </c>
      <c r="C222" s="19"/>
      <c r="D222" s="573"/>
      <c r="E222" s="41"/>
      <c r="F222" s="733" t="str">
        <f t="shared" ref="F222:G222" si="61">IF(F198="","",F198)</f>
        <v>Comptes fournisseurs</v>
      </c>
      <c r="G222" s="734" t="str">
        <f t="shared" si="61"/>
        <v/>
      </c>
      <c r="H222" s="587"/>
      <c r="J222" s="240"/>
    </row>
    <row r="223" spans="1:25" x14ac:dyDescent="0.25">
      <c r="B223" t="str">
        <f t="shared" si="59"/>
        <v>Inventaire</v>
      </c>
      <c r="C223" s="19"/>
      <c r="D223" s="573"/>
      <c r="E223" s="41"/>
      <c r="F223" s="733" t="str">
        <f t="shared" ref="F223:G223" si="62">IF(F199="","",F199)</f>
        <v>Charges à payer</v>
      </c>
      <c r="G223" s="734" t="str">
        <f t="shared" si="62"/>
        <v/>
      </c>
      <c r="H223" s="587"/>
      <c r="J223" s="240"/>
    </row>
    <row r="224" spans="1:25" x14ac:dyDescent="0.25">
      <c r="B224" s="19" t="str">
        <f t="shared" si="59"/>
        <v>Frais payés d'avance</v>
      </c>
      <c r="C224" s="19"/>
      <c r="D224" s="573"/>
      <c r="E224" s="41"/>
      <c r="F224" s="733" t="str">
        <f t="shared" ref="F224:G224" si="63">IF(F200="","",F200)</f>
        <v>Tranche de la dette à L.T.</v>
      </c>
      <c r="G224" s="734" t="str">
        <f t="shared" si="63"/>
        <v/>
      </c>
      <c r="H224" s="587"/>
      <c r="I224" s="649" t="str">
        <f>IF(SUM(D237,D233,D227)&lt;&gt;SUM(H231,H227,H233:H236),"*L'actif total DOIT ÊTRE la somme du passif à long terme + les capitaux propres.","")</f>
        <v/>
      </c>
      <c r="J224" s="240"/>
    </row>
    <row r="225" spans="1:12" x14ac:dyDescent="0.25">
      <c r="B225" s="22" t="str">
        <f t="shared" si="59"/>
        <v/>
      </c>
      <c r="C225" s="22"/>
      <c r="D225" s="574"/>
      <c r="E225" s="41"/>
      <c r="F225" s="22" t="str">
        <f t="shared" ref="F225:G225" si="64">IF(F201="","",F201)</f>
        <v>Impôts à payer</v>
      </c>
      <c r="G225" s="22" t="str">
        <f t="shared" si="64"/>
        <v/>
      </c>
      <c r="H225" s="588"/>
      <c r="I225" s="650"/>
      <c r="J225" s="240"/>
    </row>
    <row r="226" spans="1:12" x14ac:dyDescent="0.25">
      <c r="B226" s="426" t="str">
        <f t="shared" si="59"/>
        <v/>
      </c>
      <c r="C226" s="425"/>
      <c r="D226" s="574"/>
      <c r="E226" s="41"/>
      <c r="F226" s="635" t="str">
        <f t="shared" ref="F226:G226" si="65">IF(F202="","",F202)</f>
        <v/>
      </c>
      <c r="G226" s="636" t="str">
        <f t="shared" si="65"/>
        <v/>
      </c>
      <c r="H226" s="584"/>
      <c r="I226" s="650"/>
      <c r="J226" s="240"/>
      <c r="L226" s="366"/>
    </row>
    <row r="227" spans="1:12" x14ac:dyDescent="0.25">
      <c r="B227" s="35" t="str">
        <f t="shared" si="59"/>
        <v>Actifs courants</v>
      </c>
      <c r="C227" s="36"/>
      <c r="D227" s="544">
        <f>SUM(D221:D226)</f>
        <v>0</v>
      </c>
      <c r="E227" s="42"/>
      <c r="F227" s="732" t="str">
        <f t="shared" ref="F227:G227" si="66">IF(F203="","",F203)</f>
        <v>Passifs courants</v>
      </c>
      <c r="G227" s="732" t="str">
        <f t="shared" si="66"/>
        <v/>
      </c>
      <c r="H227" s="600">
        <f>SUM(H221:H226)</f>
        <v>0</v>
      </c>
      <c r="I227" s="650"/>
      <c r="J227" s="240"/>
      <c r="L227" s="363"/>
    </row>
    <row r="228" spans="1:12" ht="13.5" customHeight="1" x14ac:dyDescent="0.25">
      <c r="B228" s="15" t="str">
        <f t="shared" si="59"/>
        <v>Terrain</v>
      </c>
      <c r="C228" s="25"/>
      <c r="D228" s="596"/>
      <c r="E228" s="41"/>
      <c r="F228" s="721" t="str">
        <f t="shared" ref="F228:G228" si="67">IF(F204="","",F204)</f>
        <v>Dette à long terme</v>
      </c>
      <c r="G228" s="722" t="str">
        <f t="shared" si="67"/>
        <v/>
      </c>
      <c r="H228" s="604"/>
      <c r="I228" s="650"/>
      <c r="J228" s="240"/>
    </row>
    <row r="229" spans="1:12" ht="13.5" customHeight="1" x14ac:dyDescent="0.25">
      <c r="B229" s="15" t="str">
        <f t="shared" si="59"/>
        <v>Bâtiment</v>
      </c>
      <c r="C229" s="25"/>
      <c r="D229" s="575"/>
      <c r="E229" s="41"/>
      <c r="F229" s="735" t="str">
        <f t="shared" ref="F229:G229" si="68">IF(F205="","",F205)</f>
        <v>Avances des actionnaires</v>
      </c>
      <c r="G229" s="735" t="str">
        <f t="shared" si="68"/>
        <v/>
      </c>
      <c r="H229" s="593"/>
      <c r="I229" s="650"/>
      <c r="J229" s="240"/>
    </row>
    <row r="230" spans="1:12" ht="13.5" customHeight="1" x14ac:dyDescent="0.25">
      <c r="B230" s="15" t="str">
        <f t="shared" si="59"/>
        <v>Mobilier et agencements</v>
      </c>
      <c r="C230" s="25"/>
      <c r="D230" s="575"/>
      <c r="E230" s="41"/>
      <c r="F230" s="723" t="str">
        <f t="shared" ref="F230:G230" si="69">IF(F206="","",F206)</f>
        <v/>
      </c>
      <c r="G230" s="724" t="str">
        <f t="shared" si="69"/>
        <v/>
      </c>
      <c r="H230" s="592"/>
      <c r="I230" s="650"/>
      <c r="J230" s="240"/>
    </row>
    <row r="231" spans="1:12" x14ac:dyDescent="0.25">
      <c r="B231" s="15" t="str">
        <f t="shared" si="59"/>
        <v>Machinerie et outillage</v>
      </c>
      <c r="C231" s="25"/>
      <c r="D231" s="575"/>
      <c r="E231" s="41"/>
      <c r="F231" s="748" t="str">
        <f t="shared" ref="F231:G231" si="70">IF(F207="","",F207)</f>
        <v>Passifs non courants</v>
      </c>
      <c r="G231" s="749" t="str">
        <f t="shared" si="70"/>
        <v/>
      </c>
      <c r="H231" s="601">
        <f>SUM(H228:H230)</f>
        <v>0</v>
      </c>
      <c r="I231" s="650"/>
      <c r="J231" s="240"/>
    </row>
    <row r="232" spans="1:12" x14ac:dyDescent="0.25">
      <c r="B232" s="15" t="str">
        <f t="shared" si="59"/>
        <v>Autre</v>
      </c>
      <c r="C232" s="19"/>
      <c r="D232" s="575"/>
      <c r="E232" s="41"/>
      <c r="F232" s="15" t="str">
        <f t="shared" ref="F232:G232" si="71">IF(F208="","",F208)</f>
        <v/>
      </c>
      <c r="G232" s="204" t="str">
        <f t="shared" si="71"/>
        <v/>
      </c>
      <c r="H232" s="387"/>
      <c r="I232" s="650"/>
      <c r="J232" s="313"/>
    </row>
    <row r="233" spans="1:12" x14ac:dyDescent="0.25">
      <c r="B233" s="35" t="str">
        <f t="shared" si="59"/>
        <v>Immobilisations nettes</v>
      </c>
      <c r="C233" s="36"/>
      <c r="D233" s="555">
        <f>SUM(D228:D232)</f>
        <v>0</v>
      </c>
      <c r="E233" s="42"/>
      <c r="F233" s="730" t="str">
        <f t="shared" ref="F233:G233" si="72">IF(F209="","",F209)</f>
        <v>Actions ordinaires</v>
      </c>
      <c r="G233" s="731" t="str">
        <f t="shared" si="72"/>
        <v/>
      </c>
      <c r="H233" s="602"/>
      <c r="I233" s="650"/>
      <c r="J233" s="305"/>
    </row>
    <row r="234" spans="1:12" x14ac:dyDescent="0.25">
      <c r="B234" s="202" t="str">
        <f t="shared" si="59"/>
        <v/>
      </c>
      <c r="C234" s="203"/>
      <c r="D234" s="492"/>
      <c r="E234" s="42"/>
      <c r="F234" s="640" t="str">
        <f t="shared" ref="F234:G234" si="73">IF(F210="","",F210)</f>
        <v>Actions préférentielles</v>
      </c>
      <c r="G234" s="641" t="str">
        <f t="shared" si="73"/>
        <v/>
      </c>
      <c r="H234" s="585"/>
      <c r="I234" s="650"/>
      <c r="J234" s="306"/>
    </row>
    <row r="235" spans="1:12" x14ac:dyDescent="0.25">
      <c r="B235" s="51" t="str">
        <f t="shared" si="59"/>
        <v>Recherche et développement</v>
      </c>
      <c r="C235" s="376"/>
      <c r="D235" s="598"/>
      <c r="E235" s="42"/>
      <c r="F235" s="645" t="str">
        <f t="shared" ref="F235:G235" si="74">IF(F211="","",F211)</f>
        <v>Bénéfices non distribués</v>
      </c>
      <c r="G235" s="646" t="str">
        <f t="shared" si="74"/>
        <v/>
      </c>
      <c r="H235" s="585"/>
      <c r="I235" s="650"/>
      <c r="J235" s="306"/>
      <c r="L235" s="363"/>
    </row>
    <row r="236" spans="1:12" x14ac:dyDescent="0.25">
      <c r="A236" s="7"/>
      <c r="B236" s="19" t="str">
        <f t="shared" si="59"/>
        <v>Autres actifs</v>
      </c>
      <c r="C236" s="19"/>
      <c r="D236" s="530"/>
      <c r="E236" s="43"/>
      <c r="F236" s="647" t="str">
        <f t="shared" ref="F236:G236" si="75">IF(F212="","",F212)</f>
        <v>Surplus d'apport</v>
      </c>
      <c r="G236" s="648" t="str">
        <f t="shared" si="75"/>
        <v/>
      </c>
      <c r="H236" s="586"/>
      <c r="I236" s="650"/>
      <c r="J236" s="306"/>
    </row>
    <row r="237" spans="1:12" x14ac:dyDescent="0.25">
      <c r="B237" s="23" t="str">
        <f t="shared" si="59"/>
        <v>Autres actifs</v>
      </c>
      <c r="C237" s="24"/>
      <c r="D237" s="597">
        <f>SUM(D235:D236)</f>
        <v>0</v>
      </c>
      <c r="E237" s="43"/>
      <c r="G237" s="188" t="str">
        <f>G213</f>
        <v>TOTAL CAPITAUX PROPRES</v>
      </c>
      <c r="H237" s="603">
        <f>SUM(H233:H236)</f>
        <v>0</v>
      </c>
      <c r="I237" s="651"/>
      <c r="J237" s="306"/>
    </row>
    <row r="238" spans="1:12" ht="22.5" customHeight="1" x14ac:dyDescent="0.25">
      <c r="B238" s="1" t="str">
        <f t="shared" si="59"/>
        <v/>
      </c>
      <c r="D238" s="448"/>
      <c r="E238" s="42"/>
      <c r="H238" s="388"/>
      <c r="I238" s="307"/>
      <c r="J238" s="308"/>
      <c r="L238" s="363"/>
    </row>
    <row r="239" spans="1:12" x14ac:dyDescent="0.25">
      <c r="A239" s="30"/>
      <c r="B239" s="188" t="str">
        <f t="shared" si="59"/>
        <v>ACTIF TOTAL</v>
      </c>
      <c r="C239" s="40"/>
      <c r="D239" s="449">
        <f>SUM(D227+D233+D237)</f>
        <v>0</v>
      </c>
      <c r="E239" s="389" t="str">
        <f>IF($H239&lt;&gt;$D239,"*","")</f>
        <v/>
      </c>
      <c r="F239" s="187"/>
      <c r="G239" s="188" t="str">
        <f>G215</f>
        <v>PASSIF + CAPITAUX PROPRES</v>
      </c>
      <c r="H239" s="449">
        <f>SUM(H233:H236,H227:H230)</f>
        <v>0</v>
      </c>
      <c r="I239" s="389" t="str">
        <f>IF(H239&lt;&gt;D239,"*","")</f>
        <v/>
      </c>
      <c r="J239" s="309"/>
      <c r="L239" s="360"/>
    </row>
    <row r="240" spans="1:12" x14ac:dyDescent="0.25">
      <c r="A240" s="30"/>
      <c r="B240" s="33"/>
      <c r="C240" s="33"/>
      <c r="D240" s="34"/>
      <c r="E240" s="158"/>
      <c r="F240" s="106"/>
      <c r="G240" s="106"/>
      <c r="H240" s="106"/>
      <c r="I240" s="107"/>
      <c r="J240" s="310"/>
      <c r="L240" s="159"/>
    </row>
    <row r="241" spans="2:19" x14ac:dyDescent="0.25">
      <c r="B241" s="160"/>
      <c r="C241" s="159"/>
      <c r="D241" s="39"/>
      <c r="E241" s="39"/>
      <c r="F241" s="39"/>
      <c r="G241" s="39"/>
      <c r="H241" s="39"/>
      <c r="I241" s="39"/>
      <c r="J241" s="310"/>
      <c r="L241" s="160"/>
      <c r="N241" s="1"/>
      <c r="O241" s="1"/>
      <c r="P241" s="1"/>
      <c r="Q241" s="1"/>
      <c r="R241" s="1"/>
      <c r="S241" s="1"/>
    </row>
    <row r="242" spans="2:19" x14ac:dyDescent="0.25">
      <c r="B242" s="13" t="str">
        <f>B218</f>
        <v>ÉTAT DE LA SITUATION FINANCIÈRE (SUITE)</v>
      </c>
      <c r="I242" s="61"/>
      <c r="J242" s="314"/>
      <c r="L242" s="13"/>
      <c r="M242" s="4"/>
    </row>
    <row r="243" spans="2:19" ht="15.6" x14ac:dyDescent="0.3">
      <c r="B243" s="745">
        <f ca="1">B219+1</f>
        <v>2023</v>
      </c>
      <c r="C243" s="746"/>
      <c r="D243" s="746"/>
      <c r="E243" s="746"/>
      <c r="F243" s="746"/>
      <c r="G243" s="746"/>
      <c r="H243" s="746"/>
      <c r="I243" s="48"/>
      <c r="J243" s="311"/>
      <c r="L243" s="365"/>
    </row>
    <row r="244" spans="2:19" x14ac:dyDescent="0.25">
      <c r="B244" s="44" t="str">
        <f>IF(B220="","",B220)</f>
        <v>ACTIF</v>
      </c>
      <c r="C244" s="45"/>
      <c r="D244" s="17"/>
      <c r="E244" s="46"/>
      <c r="F244" s="17" t="str">
        <f>IF(F220="","",F220)</f>
        <v>PASSIF</v>
      </c>
      <c r="G244" s="17"/>
      <c r="H244" s="67"/>
      <c r="J244" s="312"/>
      <c r="L244" s="358"/>
    </row>
    <row r="245" spans="2:19" ht="13.5" customHeight="1" x14ac:dyDescent="0.25">
      <c r="B245" s="18" t="str">
        <f t="shared" ref="B245:C245" si="76">IF(B221="","",B221)</f>
        <v>Encaisse</v>
      </c>
      <c r="C245" s="18" t="str">
        <f t="shared" si="76"/>
        <v/>
      </c>
      <c r="D245" s="568"/>
      <c r="E245" s="467"/>
      <c r="F245" s="789" t="str">
        <f t="shared" ref="F245:G245" si="77">IF(F221="","",F221)</f>
        <v>Prêt bancaire</v>
      </c>
      <c r="G245" s="790" t="str">
        <f t="shared" si="77"/>
        <v/>
      </c>
      <c r="H245" s="577"/>
      <c r="J245" s="240"/>
    </row>
    <row r="246" spans="2:19" x14ac:dyDescent="0.25">
      <c r="B246" s="19" t="str">
        <f t="shared" ref="B246:C246" si="78">IF(B222="","",B222)</f>
        <v>Comptes clients</v>
      </c>
      <c r="C246" s="19" t="str">
        <f t="shared" si="78"/>
        <v/>
      </c>
      <c r="D246" s="573"/>
      <c r="E246" s="468"/>
      <c r="F246" s="754" t="str">
        <f t="shared" ref="F246:G246" si="79">IF(F222="","",F222)</f>
        <v>Comptes fournisseurs</v>
      </c>
      <c r="G246" s="755" t="str">
        <f t="shared" si="79"/>
        <v/>
      </c>
      <c r="H246" s="587"/>
      <c r="J246" s="240"/>
    </row>
    <row r="247" spans="2:19" x14ac:dyDescent="0.25">
      <c r="B247" t="str">
        <f t="shared" ref="B247:C247" si="80">IF(B223="","",B223)</f>
        <v>Inventaire</v>
      </c>
      <c r="C247" s="19" t="str">
        <f t="shared" si="80"/>
        <v/>
      </c>
      <c r="D247" s="573"/>
      <c r="E247" s="468"/>
      <c r="F247" s="754" t="str">
        <f t="shared" ref="F247:G247" si="81">IF(F223="","",F223)</f>
        <v>Charges à payer</v>
      </c>
      <c r="G247" s="755" t="str">
        <f t="shared" si="81"/>
        <v/>
      </c>
      <c r="H247" s="587"/>
      <c r="J247" s="240"/>
    </row>
    <row r="248" spans="2:19" x14ac:dyDescent="0.25">
      <c r="B248" s="19" t="str">
        <f t="shared" ref="B248:C248" si="82">IF(B224="","",B224)</f>
        <v>Frais payés d'avance</v>
      </c>
      <c r="C248" s="19" t="str">
        <f t="shared" si="82"/>
        <v/>
      </c>
      <c r="D248" s="573"/>
      <c r="E248" s="468"/>
      <c r="F248" s="754" t="str">
        <f t="shared" ref="F248:G248" si="83">IF(F224="","",F224)</f>
        <v>Tranche de la dette à L.T.</v>
      </c>
      <c r="G248" s="755" t="str">
        <f t="shared" si="83"/>
        <v/>
      </c>
      <c r="H248" s="587"/>
      <c r="I248" s="649" t="str">
        <f>IF(SUM(D261,D257,D251)&lt;&gt;SUM(H255,H251,H257:H260),"*L'actif total DOIT ÊTRE la somme du passif à long terme + les capitaux propres.","")</f>
        <v/>
      </c>
      <c r="J248" s="240"/>
    </row>
    <row r="249" spans="2:19" x14ac:dyDescent="0.25">
      <c r="B249" s="22" t="str">
        <f t="shared" ref="B249:C249" si="84">IF(B225="","",B225)</f>
        <v/>
      </c>
      <c r="C249" s="22" t="str">
        <f t="shared" si="84"/>
        <v/>
      </c>
      <c r="D249" s="574"/>
      <c r="E249" s="41"/>
      <c r="F249" s="22" t="str">
        <f t="shared" ref="F249:G249" si="85">IF(F225="","",F225)</f>
        <v>Impôts à payer</v>
      </c>
      <c r="G249" s="22" t="str">
        <f t="shared" si="85"/>
        <v/>
      </c>
      <c r="H249" s="588"/>
      <c r="I249" s="650"/>
      <c r="J249" s="240"/>
    </row>
    <row r="250" spans="2:19" x14ac:dyDescent="0.25">
      <c r="B250" s="635" t="str">
        <f t="shared" ref="B250:C250" si="86">IF(B226="","",B226)</f>
        <v/>
      </c>
      <c r="C250" s="636" t="str">
        <f t="shared" si="86"/>
        <v/>
      </c>
      <c r="D250" s="574"/>
      <c r="E250" s="41"/>
      <c r="F250" s="635" t="str">
        <f t="shared" ref="F250:G250" si="87">IF(F226="","",F226)</f>
        <v/>
      </c>
      <c r="G250" s="636" t="str">
        <f t="shared" si="87"/>
        <v/>
      </c>
      <c r="H250" s="584"/>
      <c r="I250" s="650"/>
      <c r="J250" s="240"/>
    </row>
    <row r="251" spans="2:19" x14ac:dyDescent="0.25">
      <c r="B251" s="35" t="str">
        <f t="shared" ref="B251:C251" si="88">IF(B227="","",B227)</f>
        <v>Actifs courants</v>
      </c>
      <c r="C251" s="36" t="str">
        <f t="shared" si="88"/>
        <v/>
      </c>
      <c r="D251" s="569">
        <f>SUM(D245:D250)</f>
        <v>0</v>
      </c>
      <c r="E251" s="469"/>
      <c r="F251" s="732" t="str">
        <f t="shared" ref="F251:G251" si="89">IF(F227="","",F227)</f>
        <v>Passifs courants</v>
      </c>
      <c r="G251" s="732" t="str">
        <f t="shared" si="89"/>
        <v/>
      </c>
      <c r="H251" s="578">
        <f>SUM(H245:H250)</f>
        <v>0</v>
      </c>
      <c r="I251" s="650"/>
      <c r="J251" s="240"/>
    </row>
    <row r="252" spans="2:19" x14ac:dyDescent="0.25">
      <c r="B252" s="15" t="str">
        <f t="shared" ref="B252:C252" si="90">IF(B228="","",B228)</f>
        <v>Terrain</v>
      </c>
      <c r="C252" s="25" t="str">
        <f t="shared" si="90"/>
        <v/>
      </c>
      <c r="D252" s="570"/>
      <c r="E252" s="467"/>
      <c r="F252" s="721" t="str">
        <f t="shared" ref="F252:G252" si="91">IF(F228="","",F228)</f>
        <v>Dette à long terme</v>
      </c>
      <c r="G252" s="722" t="str">
        <f t="shared" si="91"/>
        <v/>
      </c>
      <c r="H252" s="594"/>
      <c r="I252" s="650"/>
      <c r="J252" s="240"/>
      <c r="L252" s="366"/>
    </row>
    <row r="253" spans="2:19" x14ac:dyDescent="0.25">
      <c r="B253" s="15" t="str">
        <f t="shared" ref="B253:C253" si="92">IF(B229="","",B229)</f>
        <v>Bâtiment</v>
      </c>
      <c r="C253" s="25" t="str">
        <f t="shared" si="92"/>
        <v/>
      </c>
      <c r="D253" s="575"/>
      <c r="E253" s="41"/>
      <c r="F253" s="735" t="str">
        <f t="shared" ref="F253:G253" si="93">IF(F229="","",F229)</f>
        <v>Avances des actionnaires</v>
      </c>
      <c r="G253" s="735" t="str">
        <f t="shared" si="93"/>
        <v/>
      </c>
      <c r="H253" s="593"/>
      <c r="I253" s="650"/>
      <c r="J253" s="240"/>
      <c r="L253" s="363"/>
    </row>
    <row r="254" spans="2:19" ht="13.5" customHeight="1" x14ac:dyDescent="0.25">
      <c r="B254" s="15" t="str">
        <f t="shared" ref="B254:C254" si="94">IF(B230="","",B230)</f>
        <v>Mobilier et agencements</v>
      </c>
      <c r="C254" s="25" t="str">
        <f t="shared" si="94"/>
        <v/>
      </c>
      <c r="D254" s="575"/>
      <c r="E254" s="41"/>
      <c r="F254" s="723" t="str">
        <f t="shared" ref="F254:G254" si="95">IF(F230="","",F230)</f>
        <v/>
      </c>
      <c r="G254" s="724" t="str">
        <f t="shared" si="95"/>
        <v/>
      </c>
      <c r="H254" s="592"/>
      <c r="I254" s="650"/>
      <c r="J254" s="240"/>
    </row>
    <row r="255" spans="2:19" x14ac:dyDescent="0.25">
      <c r="B255" s="15" t="str">
        <f t="shared" ref="B255:C255" si="96">IF(B231="","",B231)</f>
        <v>Machinerie et outillage</v>
      </c>
      <c r="C255" s="25" t="str">
        <f t="shared" si="96"/>
        <v/>
      </c>
      <c r="D255" s="575"/>
      <c r="E255" s="41"/>
      <c r="F255" s="748" t="str">
        <f t="shared" ref="F255:G255" si="97">IF(F231="","",F231)</f>
        <v>Passifs non courants</v>
      </c>
      <c r="G255" s="749" t="str">
        <f t="shared" si="97"/>
        <v/>
      </c>
      <c r="H255" s="589">
        <f>SUM(H252:H254)</f>
        <v>0</v>
      </c>
      <c r="I255" s="650"/>
      <c r="J255" s="240"/>
    </row>
    <row r="256" spans="2:19" x14ac:dyDescent="0.25">
      <c r="B256" s="15" t="str">
        <f t="shared" ref="B256:C256" si="98">IF(B232="","",B232)</f>
        <v>Autre</v>
      </c>
      <c r="C256" s="19" t="str">
        <f t="shared" si="98"/>
        <v/>
      </c>
      <c r="D256" s="575"/>
      <c r="E256" s="41"/>
      <c r="F256" s="15" t="str">
        <f t="shared" ref="F256:G256" si="99">IF(F232="","",F232)</f>
        <v/>
      </c>
      <c r="G256" s="204" t="str">
        <f t="shared" si="99"/>
        <v/>
      </c>
      <c r="H256" s="387"/>
      <c r="I256" s="650"/>
      <c r="J256" s="313"/>
    </row>
    <row r="257" spans="1:12" x14ac:dyDescent="0.25">
      <c r="B257" s="35" t="str">
        <f t="shared" ref="B257:C257" si="100">IF(B233="","",B233)</f>
        <v>Immobilisations nettes</v>
      </c>
      <c r="C257" s="36" t="str">
        <f t="shared" si="100"/>
        <v/>
      </c>
      <c r="D257" s="571">
        <f>SUM(D252:D256)</f>
        <v>0</v>
      </c>
      <c r="E257" s="42"/>
      <c r="F257" s="730" t="str">
        <f t="shared" ref="F257:G257" si="101">IF(F233="","",F233)</f>
        <v>Actions ordinaires</v>
      </c>
      <c r="G257" s="731" t="str">
        <f t="shared" si="101"/>
        <v/>
      </c>
      <c r="H257" s="580"/>
      <c r="I257" s="650"/>
      <c r="J257" s="305"/>
    </row>
    <row r="258" spans="1:12" x14ac:dyDescent="0.25">
      <c r="B258" s="202" t="str">
        <f t="shared" ref="B258:C258" si="102">IF(B234="","",B234)</f>
        <v/>
      </c>
      <c r="C258" s="203" t="str">
        <f t="shared" si="102"/>
        <v/>
      </c>
      <c r="D258" s="605"/>
      <c r="E258" s="42"/>
      <c r="F258" s="640" t="str">
        <f t="shared" ref="F258:G258" si="103">IF(F234="","",F234)</f>
        <v>Actions préférentielles</v>
      </c>
      <c r="G258" s="641" t="str">
        <f t="shared" si="103"/>
        <v/>
      </c>
      <c r="H258" s="585"/>
      <c r="I258" s="650"/>
      <c r="J258" s="306"/>
    </row>
    <row r="259" spans="1:12" x14ac:dyDescent="0.25">
      <c r="B259" s="51" t="str">
        <f t="shared" ref="B259:C259" si="104">IF(B235="","",B235)</f>
        <v>Recherche et développement</v>
      </c>
      <c r="C259" s="376" t="str">
        <f t="shared" si="104"/>
        <v/>
      </c>
      <c r="D259" s="576"/>
      <c r="E259" s="42"/>
      <c r="F259" s="645" t="str">
        <f t="shared" ref="F259:G259" si="105">IF(F235="","",F235)</f>
        <v>Bénéfices non distribués</v>
      </c>
      <c r="G259" s="646" t="str">
        <f t="shared" si="105"/>
        <v/>
      </c>
      <c r="H259" s="585"/>
      <c r="I259" s="650"/>
      <c r="J259" s="306"/>
      <c r="L259" s="363"/>
    </row>
    <row r="260" spans="1:12" x14ac:dyDescent="0.25">
      <c r="A260" s="7"/>
      <c r="B260" s="19" t="str">
        <f t="shared" ref="B260:C260" si="106">IF(B236="","",B236)</f>
        <v>Autres actifs</v>
      </c>
      <c r="C260" s="19" t="str">
        <f t="shared" si="106"/>
        <v/>
      </c>
      <c r="D260" s="530"/>
      <c r="E260" s="43"/>
      <c r="F260" s="647" t="str">
        <f t="shared" ref="F260:G260" si="107">IF(F236="","",F236)</f>
        <v>Surplus d'apport</v>
      </c>
      <c r="G260" s="648" t="str">
        <f t="shared" si="107"/>
        <v/>
      </c>
      <c r="H260" s="586"/>
      <c r="I260" s="650"/>
      <c r="J260" s="306"/>
    </row>
    <row r="261" spans="1:12" x14ac:dyDescent="0.25">
      <c r="B261" s="23" t="str">
        <f t="shared" ref="B261:C261" si="108">IF(B237="","",B237)</f>
        <v>Autres actifs</v>
      </c>
      <c r="C261" s="24" t="str">
        <f t="shared" si="108"/>
        <v/>
      </c>
      <c r="D261" s="591">
        <f>SUM(D259:D260)</f>
        <v>0</v>
      </c>
      <c r="E261" s="43"/>
      <c r="G261" s="188" t="str">
        <f>G237</f>
        <v>TOTAL CAPITAUX PROPRES</v>
      </c>
      <c r="H261" s="581">
        <f>SUM(H257:H260)</f>
        <v>0</v>
      </c>
      <c r="I261" s="651"/>
      <c r="J261" s="306"/>
    </row>
    <row r="262" spans="1:12" x14ac:dyDescent="0.25">
      <c r="A262" s="61"/>
      <c r="B262" s="1" t="str">
        <f t="shared" ref="B262:C262" si="109">IF(B238="","",B238)</f>
        <v/>
      </c>
      <c r="C262" s="1" t="str">
        <f t="shared" si="109"/>
        <v/>
      </c>
      <c r="D262" s="448"/>
      <c r="E262" s="42"/>
      <c r="H262" s="388"/>
      <c r="I262" s="307"/>
      <c r="J262" s="308"/>
      <c r="L262" s="363"/>
    </row>
    <row r="263" spans="1:12" x14ac:dyDescent="0.25">
      <c r="A263" s="61"/>
      <c r="B263" s="188" t="str">
        <f t="shared" ref="B263:C263" si="110">IF(B239="","",B239)</f>
        <v>ACTIF TOTAL</v>
      </c>
      <c r="C263" s="40" t="str">
        <f t="shared" si="110"/>
        <v/>
      </c>
      <c r="D263" s="590">
        <f>SUM(D251+D257+D261)</f>
        <v>0</v>
      </c>
      <c r="E263" s="389" t="str">
        <f>IF($H263&lt;&gt;$D263,"*","")</f>
        <v/>
      </c>
      <c r="F263" s="187"/>
      <c r="G263" s="188" t="str">
        <f>G239</f>
        <v>PASSIF + CAPITAUX PROPRES</v>
      </c>
      <c r="H263" s="590">
        <f>SUM(H257:H260,H251:H254)</f>
        <v>0</v>
      </c>
      <c r="I263" s="389" t="str">
        <f>IF(H263&lt;&gt;D263,"*","")</f>
        <v/>
      </c>
      <c r="J263" s="309"/>
      <c r="L263" s="360"/>
    </row>
    <row r="264" spans="1:12" x14ac:dyDescent="0.25">
      <c r="A264" s="61"/>
      <c r="B264" s="33"/>
      <c r="C264" s="33"/>
      <c r="D264" s="34"/>
      <c r="E264" s="158"/>
      <c r="F264" s="106"/>
      <c r="G264" s="106"/>
      <c r="H264" s="106"/>
      <c r="I264" s="107"/>
      <c r="J264" s="310"/>
      <c r="L264" s="159"/>
    </row>
    <row r="265" spans="1:12" x14ac:dyDescent="0.25">
      <c r="A265" s="61"/>
      <c r="B265" s="113" t="s">
        <v>649</v>
      </c>
      <c r="C265" s="60"/>
      <c r="D265" s="114"/>
      <c r="E265" s="115"/>
      <c r="F265" s="115"/>
      <c r="G265" s="115"/>
      <c r="H265" s="115"/>
      <c r="I265" s="116"/>
      <c r="J265" s="298"/>
      <c r="L265" s="361"/>
    </row>
    <row r="266" spans="1:12" ht="15.9" customHeight="1" x14ac:dyDescent="0.25">
      <c r="A266" s="61"/>
      <c r="B266" s="801"/>
      <c r="C266" s="802"/>
      <c r="D266" s="802"/>
      <c r="E266" s="802"/>
      <c r="F266" s="802"/>
      <c r="G266" s="802"/>
      <c r="H266" s="802"/>
      <c r="I266" s="803"/>
      <c r="J266" s="451"/>
      <c r="L266" s="368"/>
    </row>
    <row r="267" spans="1:12" ht="15.9" customHeight="1" x14ac:dyDescent="0.25">
      <c r="A267" s="61"/>
      <c r="B267" s="804"/>
      <c r="C267" s="805"/>
      <c r="D267" s="805"/>
      <c r="E267" s="805"/>
      <c r="F267" s="805"/>
      <c r="G267" s="805"/>
      <c r="H267" s="805"/>
      <c r="I267" s="806"/>
      <c r="J267" s="451"/>
      <c r="L267" s="368"/>
    </row>
    <row r="268" spans="1:12" ht="15.9" customHeight="1" x14ac:dyDescent="0.25">
      <c r="A268" s="61"/>
      <c r="B268" s="804"/>
      <c r="C268" s="805"/>
      <c r="D268" s="805"/>
      <c r="E268" s="805"/>
      <c r="F268" s="805"/>
      <c r="G268" s="805"/>
      <c r="H268" s="805"/>
      <c r="I268" s="806"/>
      <c r="J268" s="451"/>
      <c r="L268" s="368"/>
    </row>
    <row r="269" spans="1:12" ht="15.9" customHeight="1" x14ac:dyDescent="0.25">
      <c r="A269" s="60"/>
      <c r="B269" s="804"/>
      <c r="C269" s="805"/>
      <c r="D269" s="805"/>
      <c r="E269" s="805"/>
      <c r="F269" s="805"/>
      <c r="G269" s="805"/>
      <c r="H269" s="805"/>
      <c r="I269" s="806"/>
      <c r="J269" s="451"/>
      <c r="L269" s="368"/>
    </row>
    <row r="270" spans="1:12" ht="15.9" customHeight="1" x14ac:dyDescent="0.25">
      <c r="A270" s="61"/>
      <c r="B270" s="804"/>
      <c r="C270" s="805"/>
      <c r="D270" s="805"/>
      <c r="E270" s="805"/>
      <c r="F270" s="805"/>
      <c r="G270" s="805"/>
      <c r="H270" s="805"/>
      <c r="I270" s="806"/>
      <c r="J270" s="451"/>
      <c r="L270" s="368"/>
    </row>
    <row r="271" spans="1:12" ht="15.9" customHeight="1" x14ac:dyDescent="0.25">
      <c r="A271" s="61"/>
      <c r="B271" s="804"/>
      <c r="C271" s="805"/>
      <c r="D271" s="805"/>
      <c r="E271" s="805"/>
      <c r="F271" s="805"/>
      <c r="G271" s="805"/>
      <c r="H271" s="805"/>
      <c r="I271" s="806"/>
      <c r="J271" s="451"/>
      <c r="L271" s="368"/>
    </row>
    <row r="272" spans="1:12" ht="15.9" customHeight="1" x14ac:dyDescent="0.25">
      <c r="A272" s="61"/>
      <c r="B272" s="807"/>
      <c r="C272" s="808"/>
      <c r="D272" s="808"/>
      <c r="E272" s="808"/>
      <c r="F272" s="808"/>
      <c r="G272" s="808"/>
      <c r="H272" s="808"/>
      <c r="I272" s="809"/>
      <c r="J272" s="451"/>
      <c r="L272" s="368"/>
    </row>
    <row r="273" spans="2:12" ht="0.75" customHeight="1" x14ac:dyDescent="0.25">
      <c r="B273" s="216"/>
      <c r="C273" s="15"/>
      <c r="D273" s="217"/>
      <c r="E273" s="218"/>
      <c r="F273" s="218"/>
      <c r="G273" s="218"/>
      <c r="H273" s="218"/>
      <c r="I273" s="175"/>
      <c r="J273" s="300"/>
      <c r="L273" s="29"/>
    </row>
    <row r="274" spans="2:12" ht="81.900000000000006" customHeight="1" x14ac:dyDescent="0.25">
      <c r="B274" s="101"/>
      <c r="C274" s="30"/>
      <c r="D274" s="452"/>
      <c r="E274" s="453"/>
      <c r="F274" s="453"/>
      <c r="G274" s="453"/>
      <c r="H274" s="453"/>
      <c r="I274" s="453"/>
      <c r="J274" s="316"/>
      <c r="L274" s="29"/>
    </row>
    <row r="275" spans="2:12" ht="15" customHeight="1" x14ac:dyDescent="0.3">
      <c r="B275" s="57">
        <f ca="1">'2'!E5+1</f>
        <v>2021</v>
      </c>
      <c r="C275" s="47"/>
      <c r="D275" s="53" t="str">
        <f ca="1">CHOOSE('2'!E4+1,'2'!B32,'2'!B33,'2'!B34,'2'!B35,'2'!B36,'2'!B37,'2'!B38,'2'!B39,'2'!B40,'2'!B41,'2'!B42,'2'!B43,'2'!B32,'2'!B33,'2'!B34,'2'!B35,'2'!B36,'2'!B37,'2'!B38,'2'!B39,'2'!B40,'2'!B41,'2'!B42,'2'!B43)</f>
        <v>octobre</v>
      </c>
      <c r="E275" s="53" t="str">
        <f ca="1">CHOOSE('2'!E4+2,'2'!B32,'2'!B33,'2'!B34,'2'!B35,'2'!B36,'2'!B37,'2'!B38,'2'!B39,'2'!B40,'2'!B41,'2'!B42,'2'!B43,'2'!B32,'2'!B33,'2'!B34,'2'!B35,'2'!B36,'2'!B37,'2'!B38,'2'!B39,'2'!B40,'2'!B41,'2'!B42,'2'!B43)</f>
        <v>novembre</v>
      </c>
      <c r="F275" s="53" t="str">
        <f ca="1">CHOOSE('2'!E4+3,'2'!B32,'2'!B33,'2'!B34,'2'!B35,'2'!B36,'2'!B37,'2'!B38,'2'!B39,'2'!B40,'2'!B41,'2'!B42,'2'!B43,'2'!B32,'2'!B33,'2'!B34,'2'!B35,'2'!B36,'2'!B37,'2'!B38,'2'!B39,'2'!B40,'2'!B41,'2'!B42,'2'!B43)</f>
        <v>décembre</v>
      </c>
      <c r="G275" s="53" t="str">
        <f ca="1">CHOOSE('2'!E4+4,'2'!B32,'2'!B33,'2'!B34,'2'!B35,'2'!B36,'2'!B37,'2'!B38,'2'!B39,'2'!B40,'2'!B41,'2'!B42,'2'!B43,'2'!B32,'2'!B33,'2'!B34,'2'!B35,'2'!B36,'2'!B37,'2'!B38,'2'!B39,'2'!B40,'2'!B41,'2'!B42,'2'!B43)</f>
        <v>janvier</v>
      </c>
      <c r="H275" s="53" t="str">
        <f ca="1">CHOOSE('2'!E4+5,'2'!B32,'2'!B33,'2'!B34,'2'!B35,'2'!B36,'2'!B37,'2'!B38,'2'!B39,'2'!B40,'2'!B41,'2'!B42,'2'!B43,'2'!B32,'2'!B33,'2'!B34,'2'!B35,'2'!B36,'2'!B37,'2'!B38,'2'!B39,'2'!B40,'2'!B41,'2'!B42,'2'!B43)</f>
        <v>février</v>
      </c>
      <c r="I275" s="72" t="str">
        <f ca="1">CHOOSE('2'!E4+6,'2'!B32,'2'!B33,'2'!B34,'2'!B35,'2'!B36,'2'!B37,'2'!B38,'2'!B39,'2'!B40,'2'!B41,'2'!B42,'2'!B43,'2'!B32,'2'!B33,'2'!B34,'2'!B35,'2'!B36,'2'!B37,'2'!B38,'2'!B39,'2'!B40,'2'!B41,'2'!B42,'2'!B43)</f>
        <v>mars</v>
      </c>
      <c r="J275" s="317"/>
      <c r="L275" s="369"/>
    </row>
    <row r="276" spans="2:12" x14ac:dyDescent="0.25">
      <c r="B276" s="25" t="s">
        <v>549</v>
      </c>
      <c r="C276" s="25"/>
      <c r="D276" s="543"/>
      <c r="E276" s="543"/>
      <c r="F276" s="543"/>
      <c r="G276" s="543"/>
      <c r="H276" s="543"/>
      <c r="I276" s="606"/>
      <c r="J276" s="318"/>
    </row>
    <row r="277" spans="2:12" x14ac:dyDescent="0.25">
      <c r="B277" s="19" t="s">
        <v>550</v>
      </c>
      <c r="C277" s="19"/>
      <c r="D277" s="530"/>
      <c r="E277" s="530"/>
      <c r="F277" s="530"/>
      <c r="G277" s="530"/>
      <c r="H277" s="530"/>
      <c r="I277" s="607"/>
      <c r="J277" s="318"/>
    </row>
    <row r="278" spans="2:12" x14ac:dyDescent="0.25">
      <c r="B278" s="26" t="s">
        <v>551</v>
      </c>
      <c r="C278" s="26"/>
      <c r="D278" s="608"/>
      <c r="E278" s="608"/>
      <c r="F278" s="608"/>
      <c r="G278" s="608"/>
      <c r="H278" s="608"/>
      <c r="I278" s="583"/>
      <c r="J278" s="318"/>
    </row>
    <row r="279" spans="2:12" x14ac:dyDescent="0.25">
      <c r="B279" s="22" t="s">
        <v>502</v>
      </c>
      <c r="C279" s="22"/>
      <c r="D279" s="531"/>
      <c r="E279" s="531"/>
      <c r="F279" s="531"/>
      <c r="G279" s="531"/>
      <c r="H279" s="531"/>
      <c r="I279" s="609"/>
      <c r="J279" s="318"/>
    </row>
    <row r="280" spans="2:12" x14ac:dyDescent="0.25">
      <c r="B280" s="35" t="s">
        <v>89</v>
      </c>
      <c r="C280" s="36"/>
      <c r="D280" s="555">
        <f t="shared" ref="D280:I280" si="111">SUM(D276:D279)</f>
        <v>0</v>
      </c>
      <c r="E280" s="555">
        <f t="shared" si="111"/>
        <v>0</v>
      </c>
      <c r="F280" s="555">
        <f>SUM(F276:F279)</f>
        <v>0</v>
      </c>
      <c r="G280" s="555">
        <f t="shared" si="111"/>
        <v>0</v>
      </c>
      <c r="H280" s="555">
        <f t="shared" si="111"/>
        <v>0</v>
      </c>
      <c r="I280" s="610">
        <f t="shared" si="111"/>
        <v>0</v>
      </c>
      <c r="J280" s="319"/>
      <c r="L280" s="363"/>
    </row>
    <row r="281" spans="2:12" x14ac:dyDescent="0.25">
      <c r="B281" s="51" t="s">
        <v>552</v>
      </c>
      <c r="C281" s="51"/>
      <c r="D281" s="611"/>
      <c r="E281" s="611"/>
      <c r="F281" s="611"/>
      <c r="G281" s="611"/>
      <c r="H281" s="611"/>
      <c r="I281" s="612"/>
      <c r="J281" s="318"/>
    </row>
    <row r="282" spans="2:12" x14ac:dyDescent="0.25">
      <c r="B282" s="19" t="s">
        <v>504</v>
      </c>
      <c r="C282" s="19"/>
      <c r="D282" s="530"/>
      <c r="E282" s="530"/>
      <c r="F282" s="530"/>
      <c r="G282" s="530"/>
      <c r="H282" s="530"/>
      <c r="I282" s="607"/>
      <c r="J282" s="318"/>
    </row>
    <row r="283" spans="2:12" x14ac:dyDescent="0.25">
      <c r="B283" s="19" t="s">
        <v>553</v>
      </c>
      <c r="C283" s="19"/>
      <c r="D283" s="530"/>
      <c r="E283" s="530"/>
      <c r="F283" s="530"/>
      <c r="G283" s="530"/>
      <c r="H283" s="530"/>
      <c r="I283" s="607"/>
      <c r="J283" s="318"/>
    </row>
    <row r="284" spans="2:12" x14ac:dyDescent="0.25">
      <c r="B284" s="19" t="s">
        <v>554</v>
      </c>
      <c r="C284" s="19"/>
      <c r="D284" s="530"/>
      <c r="E284" s="530"/>
      <c r="F284" s="530"/>
      <c r="G284" s="530"/>
      <c r="H284" s="530"/>
      <c r="I284" s="607"/>
      <c r="J284" s="318"/>
    </row>
    <row r="285" spans="2:12" x14ac:dyDescent="0.25">
      <c r="B285" s="19" t="s">
        <v>555</v>
      </c>
      <c r="C285" s="19"/>
      <c r="D285" s="530"/>
      <c r="E285" s="530"/>
      <c r="F285" s="530"/>
      <c r="G285" s="530"/>
      <c r="H285" s="530"/>
      <c r="I285" s="607"/>
      <c r="J285" s="318"/>
    </row>
    <row r="286" spans="2:12" x14ac:dyDescent="0.25">
      <c r="B286" s="19" t="s">
        <v>520</v>
      </c>
      <c r="C286" s="19"/>
      <c r="D286" s="530"/>
      <c r="E286" s="530"/>
      <c r="F286" s="530"/>
      <c r="G286" s="530"/>
      <c r="H286" s="530"/>
      <c r="I286" s="607"/>
      <c r="J286" s="318"/>
    </row>
    <row r="287" spans="2:12" x14ac:dyDescent="0.25">
      <c r="B287" s="19" t="s">
        <v>556</v>
      </c>
      <c r="C287" s="19"/>
      <c r="D287" s="530"/>
      <c r="E287" s="530"/>
      <c r="F287" s="530"/>
      <c r="G287" s="530"/>
      <c r="H287" s="530"/>
      <c r="I287" s="607"/>
      <c r="J287" s="318"/>
    </row>
    <row r="288" spans="2:12" x14ac:dyDescent="0.25">
      <c r="B288" s="19" t="s">
        <v>557</v>
      </c>
      <c r="C288" s="19"/>
      <c r="D288" s="530"/>
      <c r="E288" s="530"/>
      <c r="F288" s="530"/>
      <c r="G288" s="530"/>
      <c r="H288" s="530"/>
      <c r="I288" s="607"/>
      <c r="J288" s="318"/>
    </row>
    <row r="289" spans="2:12" x14ac:dyDescent="0.25">
      <c r="B289" s="320" t="s">
        <v>502</v>
      </c>
      <c r="C289" s="54"/>
      <c r="D289" s="613"/>
      <c r="E289" s="613"/>
      <c r="F289" s="613"/>
      <c r="G289" s="613"/>
      <c r="H289" s="613"/>
      <c r="I289" s="614"/>
      <c r="J289" s="318"/>
      <c r="L289" s="220"/>
    </row>
    <row r="290" spans="2:12" ht="22.5" customHeight="1" x14ac:dyDescent="0.25">
      <c r="B290" s="35" t="s">
        <v>90</v>
      </c>
      <c r="C290" s="36"/>
      <c r="D290" s="555">
        <f t="shared" ref="D290:I290" si="112">SUM(D281:D289)</f>
        <v>0</v>
      </c>
      <c r="E290" s="555">
        <f t="shared" si="112"/>
        <v>0</v>
      </c>
      <c r="F290" s="555">
        <f t="shared" si="112"/>
        <v>0</v>
      </c>
      <c r="G290" s="555">
        <f t="shared" si="112"/>
        <v>0</v>
      </c>
      <c r="H290" s="555">
        <f t="shared" si="112"/>
        <v>0</v>
      </c>
      <c r="I290" s="610">
        <f t="shared" si="112"/>
        <v>0</v>
      </c>
      <c r="J290" s="319"/>
      <c r="L290" s="363"/>
    </row>
    <row r="291" spans="2:12" x14ac:dyDescent="0.25">
      <c r="B291" s="51" t="s">
        <v>385</v>
      </c>
      <c r="C291" s="51"/>
      <c r="D291" s="615">
        <f>D280-D290</f>
        <v>0</v>
      </c>
      <c r="E291" s="615">
        <f t="shared" ref="E291:I291" si="113">E280-E290</f>
        <v>0</v>
      </c>
      <c r="F291" s="615">
        <f>F280-F290</f>
        <v>0</v>
      </c>
      <c r="G291" s="615">
        <f t="shared" si="113"/>
        <v>0</v>
      </c>
      <c r="H291" s="615">
        <f t="shared" si="113"/>
        <v>0</v>
      </c>
      <c r="I291" s="616">
        <f t="shared" si="113"/>
        <v>0</v>
      </c>
      <c r="J291" s="318"/>
    </row>
    <row r="292" spans="2:12" x14ac:dyDescent="0.25">
      <c r="B292" s="26" t="s">
        <v>559</v>
      </c>
      <c r="C292" s="26"/>
      <c r="D292" s="617"/>
      <c r="E292" s="617"/>
      <c r="F292" s="617"/>
      <c r="G292" s="617"/>
      <c r="H292" s="617">
        <f>IF(G293&gt;0,G293,0)</f>
        <v>0</v>
      </c>
      <c r="I292" s="617">
        <f>IF(H293&gt;0,H293,0)</f>
        <v>0</v>
      </c>
      <c r="J292" s="318"/>
    </row>
    <row r="293" spans="2:12" x14ac:dyDescent="0.25">
      <c r="B293" s="188" t="s">
        <v>560</v>
      </c>
      <c r="C293" s="56"/>
      <c r="D293" s="618">
        <f>D292+D291</f>
        <v>0</v>
      </c>
      <c r="E293" s="618">
        <f t="shared" ref="E293:I293" si="114">E292+E291</f>
        <v>0</v>
      </c>
      <c r="F293" s="618">
        <f>F292+F291</f>
        <v>0</v>
      </c>
      <c r="G293" s="618">
        <f t="shared" si="114"/>
        <v>0</v>
      </c>
      <c r="H293" s="618">
        <f t="shared" si="114"/>
        <v>0</v>
      </c>
      <c r="I293" s="619">
        <f t="shared" si="114"/>
        <v>0</v>
      </c>
      <c r="J293" s="321"/>
      <c r="L293" s="360"/>
    </row>
    <row r="294" spans="2:12" ht="9" customHeight="1" x14ac:dyDescent="0.25">
      <c r="B294" s="30"/>
      <c r="C294" s="30"/>
      <c r="D294" s="55"/>
      <c r="E294" s="55"/>
      <c r="F294" s="55"/>
      <c r="G294" s="55"/>
      <c r="H294" s="55"/>
      <c r="I294" s="73"/>
      <c r="J294" s="318"/>
    </row>
    <row r="295" spans="2:12" x14ac:dyDescent="0.25">
      <c r="B295" s="139" t="str">
        <f ca="1">B275 &amp;" (suite)"</f>
        <v>2021 (suite)</v>
      </c>
      <c r="C295" s="47"/>
      <c r="D295" s="53" t="str">
        <f ca="1">CHOOSE('2'!E4+7,'2'!B32,'2'!B33,'2'!B34,'2'!B35,'2'!B36,'2'!B37,'2'!B38,'2'!B39,'2'!B40,'2'!B41,'2'!B42,'2'!B43,'2'!B32,'2'!B33,'2'!B34,'2'!B35,'2'!B36,'2'!B37,'2'!B38,'2'!B39,'2'!B40,'2'!B41,'2'!B42,'2'!B43)</f>
        <v>avril</v>
      </c>
      <c r="E295" s="53" t="str">
        <f ca="1">CHOOSE('2'!E4+8,'2'!B32,'2'!B33,'2'!B34,'2'!B35,'2'!B36,'2'!B37,'2'!B38,'2'!B39,'2'!B40,'2'!B41,'2'!B42,'2'!B43,'2'!B32,'2'!B33,'2'!B34,'2'!B35,'2'!B36,'2'!B37,'2'!B38,'2'!B39,'2'!B40,'2'!B41,'2'!B42,'2'!B43)</f>
        <v>mai</v>
      </c>
      <c r="F295" s="53" t="str">
        <f ca="1">CHOOSE('2'!E4+9,'2'!B32,'2'!B33,'2'!B34,'2'!B35,'2'!B36,'2'!B37,'2'!B38,'2'!B39,'2'!B40,'2'!B41,'2'!B42,'2'!B43,'2'!B32,'2'!B33,'2'!B34,'2'!B35,'2'!B36,'2'!B37,'2'!B38,'2'!B39,'2'!B40,'2'!B41,'2'!B42,'2'!B43)</f>
        <v>juin</v>
      </c>
      <c r="G295" s="53" t="str">
        <f ca="1">CHOOSE('2'!E4+10,'2'!B32,'2'!B33,'2'!B34,'2'!B35,'2'!B36,'2'!B37,'2'!B38,'2'!B39,'2'!B40,'2'!B41,'2'!B42,'2'!B43,'2'!B32,'2'!B33,'2'!B34,'2'!B35,'2'!B36,'2'!B37,'2'!B38,'2'!B39,'2'!B40,'2'!B41,'2'!B42,'2'!B43)</f>
        <v>juillet</v>
      </c>
      <c r="H295" s="53" t="str">
        <f ca="1">CHOOSE('2'!E4+11,'2'!B32,'2'!B33,'2'!B34,'2'!B35,'2'!B36,'2'!B37,'2'!B38,'2'!B39,'2'!B40,'2'!B41,'2'!B42,'2'!B43,'2'!B32,'2'!B33,'2'!B34,'2'!B35,'2'!B36,'2'!B37,'2'!B38,'2'!B39,'2'!B40,'2'!B41,'2'!B42,'2'!B43)</f>
        <v>août</v>
      </c>
      <c r="I295" s="53" t="str">
        <f ca="1">CHOOSE('2'!E4+12,'2'!B32,'2'!B33,'2'!B34,'2'!B35,'2'!B36,'2'!B37,'2'!B38,'2'!B39,'2'!B40,'2'!B41,'2'!B42,'2'!B43,'2'!B32,'2'!B33,'2'!B34,'2'!B35,'2'!B36,'2'!B37,'2'!B38,'2'!B39,'2'!B40,'2'!B41,'2'!B42,'2'!B43)</f>
        <v>septembre</v>
      </c>
      <c r="J295" s="317"/>
      <c r="L295" s="370"/>
    </row>
    <row r="296" spans="2:12" x14ac:dyDescent="0.25">
      <c r="B296" s="25" t="str">
        <f>B276</f>
        <v>Recouvrement - ventes</v>
      </c>
      <c r="C296" s="25"/>
      <c r="D296" s="543"/>
      <c r="E296" s="543"/>
      <c r="F296" s="543"/>
      <c r="G296" s="543"/>
      <c r="H296" s="543"/>
      <c r="I296" s="606"/>
      <c r="J296" s="318"/>
    </row>
    <row r="297" spans="2:12" x14ac:dyDescent="0.25">
      <c r="B297" s="19" t="str">
        <f>B277</f>
        <v>Prêts et investissements</v>
      </c>
      <c r="C297" s="19"/>
      <c r="D297" s="530"/>
      <c r="E297" s="530"/>
      <c r="F297" s="530"/>
      <c r="G297" s="530"/>
      <c r="H297" s="530"/>
      <c r="I297" s="607"/>
      <c r="J297" s="318"/>
    </row>
    <row r="298" spans="2:12" x14ac:dyDescent="0.25">
      <c r="B298" s="19" t="str">
        <f>B278</f>
        <v>Vente d'actifs</v>
      </c>
      <c r="C298" s="26"/>
      <c r="D298" s="608"/>
      <c r="E298" s="608"/>
      <c r="F298" s="608"/>
      <c r="G298" s="608"/>
      <c r="H298" s="608"/>
      <c r="I298" s="583"/>
      <c r="J298" s="318"/>
    </row>
    <row r="299" spans="2:12" x14ac:dyDescent="0.25">
      <c r="B299" s="22" t="str">
        <f t="shared" ref="B299:B313" si="115">B279</f>
        <v>Autre</v>
      </c>
      <c r="C299" s="22"/>
      <c r="D299" s="531"/>
      <c r="E299" s="531"/>
      <c r="F299" s="531"/>
      <c r="G299" s="531"/>
      <c r="H299" s="531"/>
      <c r="I299" s="609"/>
      <c r="J299" s="318"/>
    </row>
    <row r="300" spans="2:12" ht="22.5" customHeight="1" x14ac:dyDescent="0.25">
      <c r="B300" s="35" t="str">
        <f t="shared" si="115"/>
        <v>Provenance fonds - Total</v>
      </c>
      <c r="C300" s="36"/>
      <c r="D300" s="571">
        <f>SUM(D296:D299)</f>
        <v>0</v>
      </c>
      <c r="E300" s="571">
        <f t="shared" ref="E300:I300" si="116">SUM(E296:E299)</f>
        <v>0</v>
      </c>
      <c r="F300" s="571">
        <f t="shared" si="116"/>
        <v>0</v>
      </c>
      <c r="G300" s="571">
        <f>SUM(G296:G299)</f>
        <v>0</v>
      </c>
      <c r="H300" s="571">
        <f t="shared" si="116"/>
        <v>0</v>
      </c>
      <c r="I300" s="620">
        <f t="shared" si="116"/>
        <v>0</v>
      </c>
      <c r="J300" s="319"/>
      <c r="L300" s="363"/>
    </row>
    <row r="301" spans="2:12" x14ac:dyDescent="0.25">
      <c r="B301" s="51" t="str">
        <f t="shared" si="115"/>
        <v>Paiement des achats</v>
      </c>
      <c r="C301" s="51"/>
      <c r="D301" s="576"/>
      <c r="E301" s="576"/>
      <c r="F301" s="576"/>
      <c r="G301" s="576"/>
      <c r="H301" s="576"/>
      <c r="I301" s="621"/>
      <c r="J301" s="318"/>
    </row>
    <row r="302" spans="2:12" x14ac:dyDescent="0.25">
      <c r="B302" s="19" t="str">
        <f t="shared" si="115"/>
        <v>Main-d'œuvre directe</v>
      </c>
      <c r="C302" s="19"/>
      <c r="D302" s="530"/>
      <c r="E302" s="530"/>
      <c r="F302" s="530"/>
      <c r="G302" s="530"/>
      <c r="H302" s="530"/>
      <c r="I302" s="607"/>
      <c r="J302" s="318"/>
    </row>
    <row r="303" spans="2:12" x14ac:dyDescent="0.25">
      <c r="B303" s="19" t="str">
        <f t="shared" si="115"/>
        <v>Réparations et entretien</v>
      </c>
      <c r="C303" s="19"/>
      <c r="D303" s="530"/>
      <c r="E303" s="530"/>
      <c r="F303" s="530"/>
      <c r="G303" s="530"/>
      <c r="H303" s="530"/>
      <c r="I303" s="607"/>
      <c r="J303" s="318"/>
    </row>
    <row r="304" spans="2:12" x14ac:dyDescent="0.25">
      <c r="B304" s="19" t="str">
        <f t="shared" si="115"/>
        <v>Services publics et taxes</v>
      </c>
      <c r="C304" s="19"/>
      <c r="D304" s="530"/>
      <c r="E304" s="530"/>
      <c r="F304" s="530"/>
      <c r="G304" s="530"/>
      <c r="H304" s="530"/>
      <c r="I304" s="607"/>
      <c r="J304" s="318"/>
    </row>
    <row r="305" spans="2:12" x14ac:dyDescent="0.25">
      <c r="B305" s="19" t="str">
        <f t="shared" si="115"/>
        <v>Frais de vente</v>
      </c>
      <c r="C305" s="19"/>
      <c r="D305" s="530"/>
      <c r="E305" s="530"/>
      <c r="F305" s="530"/>
      <c r="G305" s="530"/>
      <c r="H305" s="530"/>
      <c r="I305" s="607"/>
      <c r="J305" s="318"/>
    </row>
    <row r="306" spans="2:12" x14ac:dyDescent="0.25">
      <c r="B306" s="19" t="str">
        <f t="shared" si="115"/>
        <v>Frais administratifs</v>
      </c>
      <c r="C306" s="19"/>
      <c r="D306" s="530"/>
      <c r="E306" s="530"/>
      <c r="F306" s="530"/>
      <c r="G306" s="530"/>
      <c r="H306" s="530"/>
      <c r="I306" s="607"/>
      <c r="J306" s="318"/>
    </row>
    <row r="307" spans="2:12" x14ac:dyDescent="0.25">
      <c r="B307" s="19" t="str">
        <f t="shared" si="115"/>
        <v>Intérêt</v>
      </c>
      <c r="C307" s="19"/>
      <c r="D307" s="530"/>
      <c r="E307" s="530"/>
      <c r="F307" s="530"/>
      <c r="G307" s="530"/>
      <c r="H307" s="530"/>
      <c r="I307" s="607"/>
      <c r="J307" s="318"/>
    </row>
    <row r="308" spans="2:12" x14ac:dyDescent="0.25">
      <c r="B308" s="19" t="str">
        <f t="shared" si="115"/>
        <v>Paiement de la dette</v>
      </c>
      <c r="C308" s="19"/>
      <c r="D308" s="530"/>
      <c r="E308" s="530"/>
      <c r="F308" s="530"/>
      <c r="G308" s="530"/>
      <c r="H308" s="530"/>
      <c r="I308" s="607"/>
      <c r="J308" s="318"/>
    </row>
    <row r="309" spans="2:12" x14ac:dyDescent="0.25">
      <c r="B309" s="54" t="str">
        <f>IF(B289="","",B289)</f>
        <v>Autre</v>
      </c>
      <c r="C309" s="54"/>
      <c r="D309" s="613"/>
      <c r="E309" s="613"/>
      <c r="F309" s="613"/>
      <c r="G309" s="613"/>
      <c r="H309" s="613"/>
      <c r="I309" s="614"/>
      <c r="J309" s="318"/>
    </row>
    <row r="310" spans="2:12" ht="18.75" customHeight="1" x14ac:dyDescent="0.25">
      <c r="B310" s="35" t="str">
        <f t="shared" si="115"/>
        <v>Utilisation fonds - Total</v>
      </c>
      <c r="C310" s="36"/>
      <c r="D310" s="571">
        <f>SUM(D301:D309)</f>
        <v>0</v>
      </c>
      <c r="E310" s="571">
        <f t="shared" ref="E310:H310" si="117">SUM(E301:E309)</f>
        <v>0</v>
      </c>
      <c r="F310" s="571">
        <f t="shared" si="117"/>
        <v>0</v>
      </c>
      <c r="G310" s="571">
        <f t="shared" si="117"/>
        <v>0</v>
      </c>
      <c r="H310" s="571">
        <f t="shared" si="117"/>
        <v>0</v>
      </c>
      <c r="I310" s="620">
        <f>SUM(I301:I309)</f>
        <v>0</v>
      </c>
      <c r="J310" s="319"/>
      <c r="L310" s="363"/>
    </row>
    <row r="311" spans="2:12" x14ac:dyDescent="0.25">
      <c r="B311" s="51" t="str">
        <f t="shared" si="115"/>
        <v>Excédent / (déficit)</v>
      </c>
      <c r="C311" s="51"/>
      <c r="D311" s="622">
        <f t="shared" ref="D311:I311" si="118">D300-D310</f>
        <v>0</v>
      </c>
      <c r="E311" s="622">
        <f t="shared" si="118"/>
        <v>0</v>
      </c>
      <c r="F311" s="622">
        <f t="shared" si="118"/>
        <v>0</v>
      </c>
      <c r="G311" s="622">
        <f t="shared" si="118"/>
        <v>0</v>
      </c>
      <c r="H311" s="622">
        <f t="shared" si="118"/>
        <v>0</v>
      </c>
      <c r="I311" s="623">
        <f t="shared" si="118"/>
        <v>0</v>
      </c>
      <c r="J311" s="318"/>
    </row>
    <row r="312" spans="2:12" x14ac:dyDescent="0.25">
      <c r="B312" s="26" t="str">
        <f t="shared" si="115"/>
        <v>Encaisse au début</v>
      </c>
      <c r="C312" s="26"/>
      <c r="D312" s="624">
        <f>IF(I293&gt;0,I293,0)</f>
        <v>0</v>
      </c>
      <c r="E312" s="624">
        <f>IF(D313&gt;0,D313,0)</f>
        <v>0</v>
      </c>
      <c r="F312" s="624">
        <f>IF(E313&gt;0,E313,0)</f>
        <v>0</v>
      </c>
      <c r="G312" s="624">
        <f>IF(F313&gt;0,F313,0)</f>
        <v>0</v>
      </c>
      <c r="H312" s="624">
        <f>IF(G313&gt;0,G313,0)</f>
        <v>0</v>
      </c>
      <c r="I312" s="624">
        <f>IF(H313&gt;0,H313,0)</f>
        <v>0</v>
      </c>
      <c r="J312" s="318"/>
    </row>
    <row r="313" spans="2:12" x14ac:dyDescent="0.25">
      <c r="B313" s="188" t="str">
        <f t="shared" si="115"/>
        <v>ENCAISSE / PRÊT REQUIS</v>
      </c>
      <c r="C313" s="56"/>
      <c r="D313" s="625">
        <f>D312+D311</f>
        <v>0</v>
      </c>
      <c r="E313" s="625">
        <f t="shared" ref="E313:I313" si="119">E312+E311</f>
        <v>0</v>
      </c>
      <c r="F313" s="625">
        <f t="shared" si="119"/>
        <v>0</v>
      </c>
      <c r="G313" s="625">
        <f t="shared" si="119"/>
        <v>0</v>
      </c>
      <c r="H313" s="625">
        <f t="shared" si="119"/>
        <v>0</v>
      </c>
      <c r="I313" s="626">
        <f t="shared" si="119"/>
        <v>0</v>
      </c>
      <c r="J313" s="321"/>
      <c r="L313" s="360"/>
    </row>
    <row r="314" spans="2:12" ht="9" customHeight="1" x14ac:dyDescent="0.25">
      <c r="D314" s="43"/>
      <c r="E314" s="43"/>
      <c r="F314" s="43"/>
      <c r="G314" s="43"/>
      <c r="H314" s="43"/>
      <c r="I314" s="74"/>
      <c r="J314" s="318"/>
    </row>
    <row r="315" spans="2:12" ht="9.9" customHeight="1" x14ac:dyDescent="0.25">
      <c r="B315" s="13" t="s">
        <v>561</v>
      </c>
      <c r="C315" s="7"/>
      <c r="D315" s="108"/>
      <c r="E315" s="108"/>
      <c r="F315" s="108"/>
      <c r="G315" s="108"/>
      <c r="H315" s="108"/>
      <c r="I315" s="109"/>
      <c r="J315" s="318"/>
      <c r="L315" s="13"/>
    </row>
    <row r="316" spans="2:12" ht="14.25" customHeight="1" x14ac:dyDescent="0.3">
      <c r="B316" s="57">
        <f ca="1">B275+1</f>
        <v>2022</v>
      </c>
      <c r="C316" s="47"/>
      <c r="D316" s="53" t="str">
        <f t="shared" ref="D316:I316" ca="1" si="120">D275</f>
        <v>octobre</v>
      </c>
      <c r="E316" s="53" t="str">
        <f t="shared" ca="1" si="120"/>
        <v>novembre</v>
      </c>
      <c r="F316" s="53" t="str">
        <f t="shared" ca="1" si="120"/>
        <v>décembre</v>
      </c>
      <c r="G316" s="53" t="str">
        <f t="shared" ca="1" si="120"/>
        <v>janvier</v>
      </c>
      <c r="H316" s="53" t="str">
        <f t="shared" ca="1" si="120"/>
        <v>février</v>
      </c>
      <c r="I316" s="72" t="str">
        <f t="shared" ca="1" si="120"/>
        <v>mars</v>
      </c>
      <c r="J316" s="317"/>
      <c r="L316" s="369"/>
    </row>
    <row r="317" spans="2:12" x14ac:dyDescent="0.25">
      <c r="B317" s="25" t="str">
        <f>B276</f>
        <v>Recouvrement - ventes</v>
      </c>
      <c r="C317" s="25"/>
      <c r="D317" s="627"/>
      <c r="E317" s="627"/>
      <c r="F317" s="627"/>
      <c r="G317" s="627"/>
      <c r="H317" s="627"/>
      <c r="I317" s="627"/>
      <c r="J317" s="318"/>
    </row>
    <row r="318" spans="2:12" x14ac:dyDescent="0.25">
      <c r="B318" s="19" t="str">
        <f>B277</f>
        <v>Prêts et investissements</v>
      </c>
      <c r="C318" s="19"/>
      <c r="D318" s="530"/>
      <c r="E318" s="530"/>
      <c r="F318" s="530"/>
      <c r="G318" s="530"/>
      <c r="H318" s="530"/>
      <c r="I318" s="530"/>
      <c r="J318" s="318"/>
    </row>
    <row r="319" spans="2:12" x14ac:dyDescent="0.25">
      <c r="B319" s="19" t="str">
        <f>B278</f>
        <v>Vente d'actifs</v>
      </c>
      <c r="C319" s="26"/>
      <c r="D319" s="608"/>
      <c r="E319" s="608"/>
      <c r="F319" s="608"/>
      <c r="G319" s="608"/>
      <c r="H319" s="608"/>
      <c r="I319" s="608"/>
      <c r="J319" s="318"/>
    </row>
    <row r="320" spans="2:12" x14ac:dyDescent="0.25">
      <c r="B320" s="22" t="str">
        <f t="shared" ref="B320:B334" si="121">B279</f>
        <v>Autre</v>
      </c>
      <c r="C320" s="22"/>
      <c r="D320" s="531"/>
      <c r="E320" s="531"/>
      <c r="F320" s="531"/>
      <c r="G320" s="531"/>
      <c r="H320" s="531"/>
      <c r="I320" s="531"/>
      <c r="J320" s="318"/>
    </row>
    <row r="321" spans="2:12" ht="18.75" customHeight="1" x14ac:dyDescent="0.25">
      <c r="B321" s="35" t="str">
        <f t="shared" si="121"/>
        <v>Provenance fonds - Total</v>
      </c>
      <c r="C321" s="36"/>
      <c r="D321" s="571">
        <f t="shared" ref="D321" si="122">SUM(D317:D320)</f>
        <v>0</v>
      </c>
      <c r="E321" s="571"/>
      <c r="F321" s="571">
        <f t="shared" ref="F321:I321" si="123">SUM(F317:F320)</f>
        <v>0</v>
      </c>
      <c r="G321" s="571">
        <f t="shared" si="123"/>
        <v>0</v>
      </c>
      <c r="H321" s="571">
        <f t="shared" si="123"/>
        <v>0</v>
      </c>
      <c r="I321" s="571">
        <f t="shared" si="123"/>
        <v>0</v>
      </c>
      <c r="J321" s="319"/>
      <c r="L321" s="363"/>
    </row>
    <row r="322" spans="2:12" x14ac:dyDescent="0.25">
      <c r="B322" s="51" t="str">
        <f t="shared" si="121"/>
        <v>Paiement des achats</v>
      </c>
      <c r="C322" s="51"/>
      <c r="D322" s="576"/>
      <c r="E322" s="576"/>
      <c r="F322" s="576"/>
      <c r="G322" s="576"/>
      <c r="H322" s="576"/>
      <c r="I322" s="576"/>
      <c r="J322" s="318"/>
    </row>
    <row r="323" spans="2:12" x14ac:dyDescent="0.25">
      <c r="B323" s="19" t="str">
        <f t="shared" si="121"/>
        <v>Main-d'œuvre directe</v>
      </c>
      <c r="C323" s="19"/>
      <c r="D323" s="530"/>
      <c r="E323" s="530"/>
      <c r="F323" s="530"/>
      <c r="G323" s="530"/>
      <c r="H323" s="530"/>
      <c r="I323" s="530"/>
      <c r="J323" s="318"/>
    </row>
    <row r="324" spans="2:12" x14ac:dyDescent="0.25">
      <c r="B324" s="19" t="str">
        <f t="shared" si="121"/>
        <v>Réparations et entretien</v>
      </c>
      <c r="C324" s="19"/>
      <c r="D324" s="530"/>
      <c r="E324" s="530"/>
      <c r="F324" s="530"/>
      <c r="G324" s="530"/>
      <c r="H324" s="530"/>
      <c r="I324" s="530"/>
      <c r="J324" s="318"/>
    </row>
    <row r="325" spans="2:12" x14ac:dyDescent="0.25">
      <c r="B325" s="19" t="str">
        <f t="shared" si="121"/>
        <v>Services publics et taxes</v>
      </c>
      <c r="C325" s="19"/>
      <c r="D325" s="530"/>
      <c r="E325" s="530"/>
      <c r="F325" s="530"/>
      <c r="G325" s="530"/>
      <c r="H325" s="530"/>
      <c r="I325" s="530"/>
      <c r="J325" s="318"/>
    </row>
    <row r="326" spans="2:12" x14ac:dyDescent="0.25">
      <c r="B326" s="19" t="str">
        <f t="shared" si="121"/>
        <v>Frais de vente</v>
      </c>
      <c r="C326" s="19"/>
      <c r="D326" s="530"/>
      <c r="E326" s="530"/>
      <c r="F326" s="530"/>
      <c r="G326" s="530"/>
      <c r="H326" s="530"/>
      <c r="I326" s="530"/>
      <c r="J326" s="318"/>
    </row>
    <row r="327" spans="2:12" x14ac:dyDescent="0.25">
      <c r="B327" s="19" t="str">
        <f t="shared" si="121"/>
        <v>Frais administratifs</v>
      </c>
      <c r="C327" s="19"/>
      <c r="D327" s="530"/>
      <c r="E327" s="530"/>
      <c r="F327" s="530"/>
      <c r="G327" s="530"/>
      <c r="H327" s="530"/>
      <c r="I327" s="530"/>
      <c r="J327" s="318"/>
    </row>
    <row r="328" spans="2:12" x14ac:dyDescent="0.25">
      <c r="B328" s="19" t="str">
        <f t="shared" si="121"/>
        <v>Intérêt</v>
      </c>
      <c r="C328" s="19"/>
      <c r="D328" s="530"/>
      <c r="E328" s="530"/>
      <c r="F328" s="530"/>
      <c r="G328" s="530"/>
      <c r="H328" s="530"/>
      <c r="I328" s="530"/>
      <c r="J328" s="318"/>
    </row>
    <row r="329" spans="2:12" x14ac:dyDescent="0.25">
      <c r="B329" s="19" t="str">
        <f t="shared" si="121"/>
        <v>Paiement de la dette</v>
      </c>
      <c r="C329" s="19"/>
      <c r="D329" s="530"/>
      <c r="E329" s="530"/>
      <c r="F329" s="530"/>
      <c r="G329" s="530"/>
      <c r="H329" s="530"/>
      <c r="I329" s="530"/>
      <c r="J329" s="318"/>
    </row>
    <row r="330" spans="2:12" x14ac:dyDescent="0.25">
      <c r="B330" s="19" t="str">
        <f t="shared" si="121"/>
        <v>Autre</v>
      </c>
      <c r="C330" s="54"/>
      <c r="D330" s="613"/>
      <c r="E330" s="613"/>
      <c r="F330" s="613"/>
      <c r="G330" s="613"/>
      <c r="H330" s="613"/>
      <c r="I330" s="613"/>
      <c r="J330" s="318"/>
    </row>
    <row r="331" spans="2:12" ht="22.5" customHeight="1" x14ac:dyDescent="0.25">
      <c r="B331" s="35" t="str">
        <f t="shared" si="121"/>
        <v>Utilisation fonds - Total</v>
      </c>
      <c r="C331" s="322"/>
      <c r="D331" s="571">
        <f t="shared" ref="D331" si="124">SUM(D322:D330)</f>
        <v>0</v>
      </c>
      <c r="E331" s="571"/>
      <c r="F331" s="571">
        <f>SUM(F322:F330)</f>
        <v>0</v>
      </c>
      <c r="G331" s="571">
        <f t="shared" ref="G331:I331" si="125">SUM(G322:G330)</f>
        <v>0</v>
      </c>
      <c r="H331" s="571">
        <f t="shared" si="125"/>
        <v>0</v>
      </c>
      <c r="I331" s="571">
        <f t="shared" si="125"/>
        <v>0</v>
      </c>
      <c r="J331" s="319"/>
      <c r="L331" s="363"/>
    </row>
    <row r="332" spans="2:12" x14ac:dyDescent="0.25">
      <c r="B332" s="51" t="str">
        <f t="shared" si="121"/>
        <v>Excédent / (déficit)</v>
      </c>
      <c r="C332" s="323"/>
      <c r="D332" s="622">
        <f t="shared" ref="D332:I332" si="126">D321-D331</f>
        <v>0</v>
      </c>
      <c r="E332" s="622">
        <f t="shared" si="126"/>
        <v>0</v>
      </c>
      <c r="F332" s="622">
        <f t="shared" si="126"/>
        <v>0</v>
      </c>
      <c r="G332" s="622">
        <f t="shared" si="126"/>
        <v>0</v>
      </c>
      <c r="H332" s="622">
        <f t="shared" si="126"/>
        <v>0</v>
      </c>
      <c r="I332" s="622">
        <f t="shared" si="126"/>
        <v>0</v>
      </c>
      <c r="J332" s="318"/>
    </row>
    <row r="333" spans="2:12" x14ac:dyDescent="0.25">
      <c r="B333" s="26" t="str">
        <f t="shared" si="121"/>
        <v>Encaisse au début</v>
      </c>
      <c r="C333" s="26"/>
      <c r="D333" s="624">
        <f>IF(I313&gt;K3380,I313,0)</f>
        <v>0</v>
      </c>
      <c r="E333" s="624">
        <f>IF(D334&gt;0,D334,0)</f>
        <v>0</v>
      </c>
      <c r="F333" s="624">
        <f>IF(E334&gt;0,E334,0)</f>
        <v>0</v>
      </c>
      <c r="G333" s="624">
        <f>IF(F334&gt;0,F334,0)</f>
        <v>0</v>
      </c>
      <c r="H333" s="624">
        <f>IF(G334&gt;0,G334,0)</f>
        <v>0</v>
      </c>
      <c r="I333" s="624">
        <f>IF(H334&gt;0,H334,0)</f>
        <v>0</v>
      </c>
      <c r="J333" s="318"/>
    </row>
    <row r="334" spans="2:12" x14ac:dyDescent="0.25">
      <c r="B334" s="188" t="str">
        <f t="shared" si="121"/>
        <v>ENCAISSE / PRÊT REQUIS</v>
      </c>
      <c r="C334" s="56"/>
      <c r="D334" s="625">
        <f t="shared" ref="D334:I334" si="127">D333+D332</f>
        <v>0</v>
      </c>
      <c r="E334" s="625">
        <f t="shared" si="127"/>
        <v>0</v>
      </c>
      <c r="F334" s="625">
        <f t="shared" si="127"/>
        <v>0</v>
      </c>
      <c r="G334" s="625">
        <f t="shared" si="127"/>
        <v>0</v>
      </c>
      <c r="H334" s="625">
        <f t="shared" si="127"/>
        <v>0</v>
      </c>
      <c r="I334" s="625">
        <f t="shared" si="127"/>
        <v>0</v>
      </c>
      <c r="J334" s="321"/>
      <c r="L334" s="360"/>
    </row>
    <row r="335" spans="2:12" x14ac:dyDescent="0.25">
      <c r="B335" s="30"/>
      <c r="C335" s="30"/>
      <c r="D335" s="55"/>
      <c r="E335" s="55"/>
      <c r="F335" s="55"/>
      <c r="G335" s="55"/>
      <c r="H335" s="55"/>
      <c r="I335" s="73"/>
      <c r="J335" s="318"/>
    </row>
    <row r="336" spans="2:12" ht="13.5" customHeight="1" x14ac:dyDescent="0.25">
      <c r="B336" s="139" t="str">
        <f ca="1">B316 &amp;" (suite)"</f>
        <v>2022 (suite)</v>
      </c>
      <c r="C336" s="47"/>
      <c r="D336" s="53" t="str">
        <f ca="1">D295</f>
        <v>avril</v>
      </c>
      <c r="E336" s="53" t="str">
        <f ca="1">E295</f>
        <v>mai</v>
      </c>
      <c r="F336" s="53" t="str">
        <f t="shared" ref="F336:I336" ca="1" si="128">F295</f>
        <v>juin</v>
      </c>
      <c r="G336" s="53" t="str">
        <f t="shared" ca="1" si="128"/>
        <v>juillet</v>
      </c>
      <c r="H336" s="53" t="str">
        <f t="shared" ca="1" si="128"/>
        <v>août</v>
      </c>
      <c r="I336" s="53" t="str">
        <f t="shared" ca="1" si="128"/>
        <v>septembre</v>
      </c>
      <c r="J336" s="317"/>
      <c r="L336" s="370"/>
    </row>
    <row r="337" spans="2:12" x14ac:dyDescent="0.25">
      <c r="B337" s="25" t="str">
        <f>B296</f>
        <v>Recouvrement - ventes</v>
      </c>
      <c r="C337" s="25"/>
      <c r="D337" s="627"/>
      <c r="E337" s="627"/>
      <c r="F337" s="627"/>
      <c r="G337" s="627"/>
      <c r="H337" s="627"/>
      <c r="I337" s="628"/>
      <c r="J337" s="318"/>
    </row>
    <row r="338" spans="2:12" x14ac:dyDescent="0.25">
      <c r="B338" s="19" t="str">
        <f>B297</f>
        <v>Prêts et investissements</v>
      </c>
      <c r="C338" s="19"/>
      <c r="D338" s="530"/>
      <c r="E338" s="530"/>
      <c r="F338" s="530"/>
      <c r="G338" s="530"/>
      <c r="H338" s="530"/>
      <c r="I338" s="607"/>
      <c r="J338" s="318"/>
    </row>
    <row r="339" spans="2:12" x14ac:dyDescent="0.25">
      <c r="B339" s="19" t="str">
        <f>B298</f>
        <v>Vente d'actifs</v>
      </c>
      <c r="C339" s="26"/>
      <c r="D339" s="530"/>
      <c r="E339" s="608"/>
      <c r="F339" s="608"/>
      <c r="G339" s="608"/>
      <c r="H339" s="608"/>
      <c r="I339" s="583"/>
      <c r="J339" s="318"/>
    </row>
    <row r="340" spans="2:12" x14ac:dyDescent="0.25">
      <c r="B340" s="19" t="str">
        <f>B299</f>
        <v>Autre</v>
      </c>
      <c r="C340" s="22"/>
      <c r="D340" s="531"/>
      <c r="E340" s="531"/>
      <c r="F340" s="531"/>
      <c r="G340" s="531"/>
      <c r="H340" s="531"/>
      <c r="I340" s="609"/>
      <c r="J340" s="318"/>
    </row>
    <row r="341" spans="2:12" x14ac:dyDescent="0.25">
      <c r="B341" s="35" t="str">
        <f t="shared" ref="B341:B354" si="129">B300</f>
        <v>Provenance fonds - Total</v>
      </c>
      <c r="C341" s="36"/>
      <c r="D341" s="571">
        <f>SUM(D337:D340)</f>
        <v>0</v>
      </c>
      <c r="E341" s="571">
        <f t="shared" ref="E341:I341" si="130">SUM(E337:E340)</f>
        <v>0</v>
      </c>
      <c r="F341" s="571">
        <f t="shared" si="130"/>
        <v>0</v>
      </c>
      <c r="G341" s="571">
        <f t="shared" si="130"/>
        <v>0</v>
      </c>
      <c r="H341" s="571">
        <f t="shared" si="130"/>
        <v>0</v>
      </c>
      <c r="I341" s="620">
        <f t="shared" si="130"/>
        <v>0</v>
      </c>
      <c r="J341" s="319"/>
      <c r="L341" s="363"/>
    </row>
    <row r="342" spans="2:12" ht="15" customHeight="1" x14ac:dyDescent="0.25">
      <c r="B342" s="51" t="str">
        <f t="shared" si="129"/>
        <v>Paiement des achats</v>
      </c>
      <c r="C342" s="51"/>
      <c r="D342" s="576"/>
      <c r="E342" s="576"/>
      <c r="F342" s="576"/>
      <c r="G342" s="576"/>
      <c r="H342" s="576"/>
      <c r="I342" s="621"/>
      <c r="J342" s="318"/>
    </row>
    <row r="343" spans="2:12" x14ac:dyDescent="0.25">
      <c r="B343" s="19" t="str">
        <f t="shared" si="129"/>
        <v>Main-d'œuvre directe</v>
      </c>
      <c r="C343" s="19"/>
      <c r="D343" s="530"/>
      <c r="E343" s="530"/>
      <c r="F343" s="530"/>
      <c r="G343" s="530"/>
      <c r="H343" s="530"/>
      <c r="I343" s="607"/>
      <c r="J343" s="318"/>
    </row>
    <row r="344" spans="2:12" x14ac:dyDescent="0.25">
      <c r="B344" s="19" t="str">
        <f t="shared" si="129"/>
        <v>Réparations et entretien</v>
      </c>
      <c r="C344" s="19"/>
      <c r="D344" s="530"/>
      <c r="E344" s="530"/>
      <c r="F344" s="530"/>
      <c r="G344" s="530"/>
      <c r="H344" s="530"/>
      <c r="I344" s="607"/>
      <c r="J344" s="318"/>
    </row>
    <row r="345" spans="2:12" x14ac:dyDescent="0.25">
      <c r="B345" s="19" t="str">
        <f t="shared" si="129"/>
        <v>Services publics et taxes</v>
      </c>
      <c r="C345" s="19"/>
      <c r="D345" s="530"/>
      <c r="E345" s="530"/>
      <c r="F345" s="530"/>
      <c r="G345" s="530"/>
      <c r="H345" s="530"/>
      <c r="I345" s="607"/>
      <c r="J345" s="318"/>
    </row>
    <row r="346" spans="2:12" x14ac:dyDescent="0.25">
      <c r="B346" s="19" t="str">
        <f t="shared" si="129"/>
        <v>Frais de vente</v>
      </c>
      <c r="C346" s="19"/>
      <c r="D346" s="530"/>
      <c r="E346" s="530"/>
      <c r="F346" s="530"/>
      <c r="G346" s="530"/>
      <c r="H346" s="530"/>
      <c r="I346" s="607"/>
      <c r="J346" s="318"/>
    </row>
    <row r="347" spans="2:12" x14ac:dyDescent="0.25">
      <c r="B347" s="19" t="str">
        <f t="shared" si="129"/>
        <v>Frais administratifs</v>
      </c>
      <c r="C347" s="19"/>
      <c r="D347" s="530"/>
      <c r="E347" s="530"/>
      <c r="F347" s="530"/>
      <c r="G347" s="530"/>
      <c r="H347" s="530"/>
      <c r="I347" s="607"/>
      <c r="J347" s="318"/>
    </row>
    <row r="348" spans="2:12" x14ac:dyDescent="0.25">
      <c r="B348" s="19" t="str">
        <f t="shared" si="129"/>
        <v>Intérêt</v>
      </c>
      <c r="C348" s="19"/>
      <c r="D348" s="530"/>
      <c r="E348" s="530"/>
      <c r="F348" s="530"/>
      <c r="G348" s="530"/>
      <c r="H348" s="530"/>
      <c r="I348" s="607"/>
      <c r="J348" s="318"/>
    </row>
    <row r="349" spans="2:12" x14ac:dyDescent="0.25">
      <c r="B349" s="19" t="str">
        <f t="shared" si="129"/>
        <v>Paiement de la dette</v>
      </c>
      <c r="C349" s="19"/>
      <c r="D349" s="530"/>
      <c r="E349" s="530"/>
      <c r="F349" s="530"/>
      <c r="G349" s="530"/>
      <c r="H349" s="530"/>
      <c r="I349" s="607"/>
      <c r="J349" s="318"/>
    </row>
    <row r="350" spans="2:12" x14ac:dyDescent="0.25">
      <c r="B350" s="19" t="str">
        <f t="shared" si="129"/>
        <v>Autre</v>
      </c>
      <c r="C350" s="54"/>
      <c r="D350" s="613"/>
      <c r="E350" s="613"/>
      <c r="F350" s="613"/>
      <c r="G350" s="613"/>
      <c r="H350" s="613"/>
      <c r="I350" s="614"/>
      <c r="J350" s="318"/>
    </row>
    <row r="351" spans="2:12" ht="16.5" customHeight="1" x14ac:dyDescent="0.25">
      <c r="B351" s="35" t="str">
        <f t="shared" si="129"/>
        <v>Utilisation fonds - Total</v>
      </c>
      <c r="C351" s="36"/>
      <c r="D351" s="571">
        <f>SUM(D342:D350)</f>
        <v>0</v>
      </c>
      <c r="E351" s="571">
        <f t="shared" ref="E351:I351" si="131">SUM(E342:E350)</f>
        <v>0</v>
      </c>
      <c r="F351" s="571">
        <f t="shared" si="131"/>
        <v>0</v>
      </c>
      <c r="G351" s="571">
        <f t="shared" si="131"/>
        <v>0</v>
      </c>
      <c r="H351" s="571">
        <f t="shared" si="131"/>
        <v>0</v>
      </c>
      <c r="I351" s="620">
        <f t="shared" si="131"/>
        <v>0</v>
      </c>
      <c r="J351" s="319"/>
      <c r="L351" s="363"/>
    </row>
    <row r="352" spans="2:12" x14ac:dyDescent="0.25">
      <c r="B352" s="51" t="str">
        <f t="shared" si="129"/>
        <v>Excédent / (déficit)</v>
      </c>
      <c r="C352" s="51"/>
      <c r="D352" s="622">
        <f>D341-D351</f>
        <v>0</v>
      </c>
      <c r="E352" s="622">
        <f t="shared" ref="E352:I352" si="132">E341-E351</f>
        <v>0</v>
      </c>
      <c r="F352" s="622">
        <f>F341-F351</f>
        <v>0</v>
      </c>
      <c r="G352" s="622">
        <f t="shared" si="132"/>
        <v>0</v>
      </c>
      <c r="H352" s="622">
        <f t="shared" si="132"/>
        <v>0</v>
      </c>
      <c r="I352" s="623">
        <f t="shared" si="132"/>
        <v>0</v>
      </c>
      <c r="J352" s="318"/>
    </row>
    <row r="353" spans="1:12" x14ac:dyDescent="0.25">
      <c r="B353" s="26" t="str">
        <f t="shared" si="129"/>
        <v>Encaisse au début</v>
      </c>
      <c r="C353" s="26"/>
      <c r="D353" s="624">
        <f>IF(I334&gt;0,I334,0)</f>
        <v>0</v>
      </c>
      <c r="E353" s="624">
        <f>IF(D354&gt;0,D354,0)</f>
        <v>0</v>
      </c>
      <c r="F353" s="624">
        <f>IF(E354&gt;0,E354,0)</f>
        <v>0</v>
      </c>
      <c r="G353" s="624">
        <f>IF(F354&gt;0,F354,0)</f>
        <v>0</v>
      </c>
      <c r="H353" s="624">
        <f>IF(G354&gt;0,G354,0)</f>
        <v>0</v>
      </c>
      <c r="I353" s="624">
        <f>IF(H354&gt;0,H354,0)</f>
        <v>0</v>
      </c>
      <c r="J353" s="318"/>
    </row>
    <row r="354" spans="1:12" x14ac:dyDescent="0.25">
      <c r="B354" s="188" t="str">
        <f t="shared" si="129"/>
        <v>ENCAISSE / PRÊT REQUIS</v>
      </c>
      <c r="C354" s="56"/>
      <c r="D354" s="625">
        <f>D353+D352</f>
        <v>0</v>
      </c>
      <c r="E354" s="625">
        <f t="shared" ref="E354:I354" si="133">E353+E352</f>
        <v>0</v>
      </c>
      <c r="F354" s="625">
        <f t="shared" si="133"/>
        <v>0</v>
      </c>
      <c r="G354" s="625">
        <f t="shared" si="133"/>
        <v>0</v>
      </c>
      <c r="H354" s="625">
        <f t="shared" si="133"/>
        <v>0</v>
      </c>
      <c r="I354" s="626">
        <f t="shared" si="133"/>
        <v>0</v>
      </c>
      <c r="J354" s="321"/>
      <c r="L354" s="360"/>
    </row>
    <row r="355" spans="1:12" ht="4.5" customHeight="1" x14ac:dyDescent="0.25">
      <c r="B355" s="38"/>
      <c r="C355" s="38"/>
      <c r="D355" s="39"/>
      <c r="E355" s="39"/>
      <c r="F355" s="39"/>
      <c r="G355" s="39"/>
      <c r="H355" s="39"/>
      <c r="I355" s="70"/>
      <c r="J355" s="310"/>
      <c r="L355" s="159"/>
    </row>
    <row r="356" spans="1:12" x14ac:dyDescent="0.25">
      <c r="B356" s="113" t="s">
        <v>562</v>
      </c>
      <c r="C356" s="60"/>
      <c r="D356" s="114"/>
      <c r="E356" s="115"/>
      <c r="F356" s="115"/>
      <c r="G356" s="115"/>
      <c r="H356" s="115"/>
      <c r="I356" s="116"/>
      <c r="J356" s="298"/>
      <c r="L356" s="361"/>
    </row>
    <row r="357" spans="1:12" ht="15.9" customHeight="1" x14ac:dyDescent="0.25">
      <c r="A357" s="61"/>
      <c r="B357" s="810"/>
      <c r="C357" s="811"/>
      <c r="D357" s="811"/>
      <c r="E357" s="811"/>
      <c r="F357" s="811"/>
      <c r="G357" s="811"/>
      <c r="H357" s="811"/>
      <c r="I357" s="812"/>
      <c r="J357" s="451"/>
      <c r="L357" s="368"/>
    </row>
    <row r="358" spans="1:12" ht="15.9" customHeight="1" x14ac:dyDescent="0.25">
      <c r="A358" s="61"/>
      <c r="B358" s="813"/>
      <c r="C358" s="805"/>
      <c r="D358" s="805"/>
      <c r="E358" s="805"/>
      <c r="F358" s="805"/>
      <c r="G358" s="805"/>
      <c r="H358" s="805"/>
      <c r="I358" s="814"/>
      <c r="J358" s="451"/>
      <c r="L358" s="368"/>
    </row>
    <row r="359" spans="1:12" ht="15.9" customHeight="1" x14ac:dyDescent="0.25">
      <c r="A359" s="61"/>
      <c r="B359" s="813"/>
      <c r="C359" s="805"/>
      <c r="D359" s="805"/>
      <c r="E359" s="805"/>
      <c r="F359" s="805"/>
      <c r="G359" s="805"/>
      <c r="H359" s="805"/>
      <c r="I359" s="814"/>
      <c r="J359" s="451"/>
      <c r="L359" s="368"/>
    </row>
    <row r="360" spans="1:12" ht="15.9" customHeight="1" x14ac:dyDescent="0.25">
      <c r="A360" s="61"/>
      <c r="B360" s="813"/>
      <c r="C360" s="805"/>
      <c r="D360" s="805"/>
      <c r="E360" s="805"/>
      <c r="F360" s="805"/>
      <c r="G360" s="805"/>
      <c r="H360" s="805"/>
      <c r="I360" s="814"/>
      <c r="J360" s="451"/>
      <c r="L360" s="368"/>
    </row>
    <row r="361" spans="1:12" ht="15.9" customHeight="1" x14ac:dyDescent="0.25">
      <c r="A361" s="61"/>
      <c r="B361" s="813"/>
      <c r="C361" s="805"/>
      <c r="D361" s="805"/>
      <c r="E361" s="805"/>
      <c r="F361" s="805"/>
      <c r="G361" s="805"/>
      <c r="H361" s="805"/>
      <c r="I361" s="814"/>
      <c r="J361" s="451"/>
      <c r="L361" s="368"/>
    </row>
    <row r="362" spans="1:12" ht="15.9" customHeight="1" x14ac:dyDescent="0.25">
      <c r="A362" s="61"/>
      <c r="B362" s="813"/>
      <c r="C362" s="805"/>
      <c r="D362" s="805"/>
      <c r="E362" s="805"/>
      <c r="F362" s="805"/>
      <c r="G362" s="805"/>
      <c r="H362" s="805"/>
      <c r="I362" s="814"/>
      <c r="J362" s="451"/>
      <c r="L362" s="368"/>
    </row>
    <row r="363" spans="1:12" ht="15.9" customHeight="1" x14ac:dyDescent="0.25">
      <c r="A363" s="61"/>
      <c r="B363" s="813"/>
      <c r="C363" s="805"/>
      <c r="D363" s="805"/>
      <c r="E363" s="805"/>
      <c r="F363" s="805"/>
      <c r="G363" s="805"/>
      <c r="H363" s="805"/>
      <c r="I363" s="814"/>
      <c r="J363" s="451"/>
      <c r="L363" s="368"/>
    </row>
    <row r="364" spans="1:12" ht="15.9" customHeight="1" x14ac:dyDescent="0.25">
      <c r="A364" s="61"/>
      <c r="B364" s="813"/>
      <c r="C364" s="805"/>
      <c r="D364" s="805"/>
      <c r="E364" s="805"/>
      <c r="F364" s="805"/>
      <c r="G364" s="805"/>
      <c r="H364" s="805"/>
      <c r="I364" s="814"/>
      <c r="J364" s="451"/>
      <c r="L364" s="368"/>
    </row>
    <row r="365" spans="1:12" ht="15.9" customHeight="1" x14ac:dyDescent="0.25">
      <c r="A365" s="61"/>
      <c r="B365" s="815"/>
      <c r="C365" s="816"/>
      <c r="D365" s="816"/>
      <c r="E365" s="816"/>
      <c r="F365" s="816"/>
      <c r="G365" s="816"/>
      <c r="H365" s="816"/>
      <c r="I365" s="817"/>
      <c r="J365" s="451"/>
      <c r="L365" s="368"/>
    </row>
    <row r="366" spans="1:12" ht="54.9" customHeight="1" x14ac:dyDescent="0.25">
      <c r="A366" s="7"/>
      <c r="B366" s="324"/>
      <c r="C366" s="324"/>
      <c r="D366" s="324"/>
      <c r="E366" s="324"/>
      <c r="F366" s="324"/>
      <c r="G366" s="324"/>
      <c r="H366" s="324"/>
      <c r="I366" s="324"/>
      <c r="J366" s="315"/>
      <c r="L366" s="315"/>
    </row>
    <row r="367" spans="1:12" x14ac:dyDescent="0.25">
      <c r="B367" s="216"/>
      <c r="C367" s="15"/>
      <c r="D367" s="217"/>
      <c r="E367" s="218"/>
      <c r="F367" s="219"/>
      <c r="G367" s="218"/>
      <c r="H367" s="218"/>
      <c r="I367" s="175"/>
      <c r="J367" s="175"/>
      <c r="L367" s="29"/>
    </row>
    <row r="368" spans="1:12" x14ac:dyDescent="0.25">
      <c r="B368" s="50"/>
      <c r="C368" s="7"/>
      <c r="D368" s="58"/>
      <c r="E368" s="59"/>
      <c r="F368" s="84"/>
      <c r="G368" s="59"/>
      <c r="H368" s="59"/>
      <c r="I368" s="75"/>
      <c r="J368" s="75"/>
      <c r="L368" s="29"/>
    </row>
    <row r="369" spans="2:12" ht="15.6" x14ac:dyDescent="0.3">
      <c r="B369" s="47"/>
      <c r="C369" s="47"/>
      <c r="D369" s="52">
        <f ca="1">'2'!E5</f>
        <v>2020</v>
      </c>
      <c r="E369" s="52">
        <f ca="1">D369+1</f>
        <v>2021</v>
      </c>
      <c r="F369" s="59"/>
      <c r="I369" s="61"/>
      <c r="J369" s="61"/>
    </row>
    <row r="370" spans="2:12" x14ac:dyDescent="0.25">
      <c r="B370" s="151" t="s">
        <v>531</v>
      </c>
      <c r="C370" s="151"/>
      <c r="D370" s="518"/>
      <c r="E370" s="518"/>
      <c r="I370" s="61"/>
      <c r="J370" s="61"/>
    </row>
    <row r="371" spans="2:12" x14ac:dyDescent="0.25">
      <c r="B371" s="92" t="s">
        <v>532</v>
      </c>
      <c r="C371" s="92"/>
      <c r="D371" s="522"/>
      <c r="E371" s="522"/>
      <c r="I371" s="61"/>
      <c r="J371" s="61"/>
    </row>
    <row r="372" spans="2:12" x14ac:dyDescent="0.25">
      <c r="B372" s="92" t="s">
        <v>534</v>
      </c>
      <c r="C372" s="92"/>
      <c r="D372" s="522"/>
      <c r="E372" s="522"/>
      <c r="I372" s="61"/>
      <c r="J372" s="61"/>
    </row>
    <row r="373" spans="2:12" x14ac:dyDescent="0.25">
      <c r="B373" s="92" t="s">
        <v>533</v>
      </c>
      <c r="C373" s="92"/>
      <c r="D373" s="522"/>
      <c r="E373" s="522"/>
    </row>
    <row r="374" spans="2:12" x14ac:dyDescent="0.25">
      <c r="B374" s="92" t="s">
        <v>538</v>
      </c>
      <c r="C374" s="92"/>
      <c r="D374" s="522"/>
      <c r="E374" s="522"/>
    </row>
    <row r="375" spans="2:12" x14ac:dyDescent="0.25">
      <c r="B375" s="672"/>
      <c r="C375" s="674"/>
      <c r="D375" s="523"/>
      <c r="E375" s="523"/>
      <c r="L375" s="366"/>
    </row>
    <row r="376" spans="2:12" ht="22.5" customHeight="1" x14ac:dyDescent="0.25">
      <c r="B376" s="78" t="s">
        <v>91</v>
      </c>
      <c r="C376" s="79"/>
      <c r="D376" s="520">
        <f>SUM(D370:D375)</f>
        <v>0</v>
      </c>
      <c r="E376" s="520">
        <f>SUM(E370:E374)</f>
        <v>0</v>
      </c>
      <c r="G376" s="42"/>
      <c r="H376" s="42"/>
      <c r="L376" s="363"/>
    </row>
    <row r="377" spans="2:12" x14ac:dyDescent="0.25">
      <c r="B377" s="264" t="s">
        <v>152</v>
      </c>
      <c r="C377" s="264"/>
      <c r="D377" s="521"/>
      <c r="E377" s="521"/>
      <c r="F377" s="42"/>
    </row>
    <row r="378" spans="2:12" x14ac:dyDescent="0.25">
      <c r="B378" s="635"/>
      <c r="C378" s="636"/>
      <c r="D378" s="522"/>
      <c r="E378" s="522"/>
      <c r="F378" s="42"/>
      <c r="L378" s="366"/>
    </row>
    <row r="379" spans="2:12" ht="12.75" hidden="1" customHeight="1" x14ac:dyDescent="0.25">
      <c r="B379" s="635"/>
      <c r="C379" s="636"/>
      <c r="D379" s="519"/>
      <c r="E379" s="519"/>
      <c r="F379" s="42"/>
      <c r="I379" s="61"/>
      <c r="J379" s="61"/>
      <c r="L379" s="366"/>
    </row>
    <row r="380" spans="2:12" x14ac:dyDescent="0.25">
      <c r="B380" s="635"/>
      <c r="C380" s="636"/>
      <c r="D380" s="522"/>
      <c r="E380" s="522"/>
      <c r="F380" s="42"/>
      <c r="I380" s="61"/>
      <c r="J380" s="61"/>
      <c r="L380" s="366"/>
    </row>
    <row r="381" spans="2:12" x14ac:dyDescent="0.25">
      <c r="B381" s="672"/>
      <c r="C381" s="674"/>
      <c r="D381" s="523"/>
      <c r="E381" s="523"/>
      <c r="I381" s="61"/>
      <c r="J381" s="61"/>
      <c r="L381" s="366"/>
    </row>
    <row r="382" spans="2:12" ht="17.25" customHeight="1" x14ac:dyDescent="0.25">
      <c r="B382" s="78" t="s">
        <v>92</v>
      </c>
      <c r="C382" s="79"/>
      <c r="D382" s="520">
        <f>SUM(D377:D381)</f>
        <v>0</v>
      </c>
      <c r="E382" s="520">
        <f>SUM(E377:E381)</f>
        <v>0</v>
      </c>
      <c r="F382" s="42"/>
      <c r="G382" s="42"/>
      <c r="H382" s="42"/>
      <c r="I382" s="76"/>
      <c r="J382" s="76"/>
      <c r="L382" s="363"/>
    </row>
    <row r="383" spans="2:12" ht="0.75" customHeight="1" x14ac:dyDescent="0.25">
      <c r="B383" s="78"/>
      <c r="C383" s="161"/>
      <c r="D383" s="77"/>
      <c r="E383" s="77"/>
      <c r="F383" s="42"/>
      <c r="G383" s="42"/>
      <c r="H383" s="42"/>
      <c r="I383" s="76"/>
      <c r="J383" s="76"/>
      <c r="L383" s="363"/>
    </row>
    <row r="384" spans="2:12" x14ac:dyDescent="0.25">
      <c r="B384" s="162" t="s">
        <v>228</v>
      </c>
      <c r="C384" s="161"/>
      <c r="D384" s="77"/>
      <c r="E384" s="77"/>
      <c r="F384" s="42"/>
      <c r="G384" s="42"/>
      <c r="H384" s="42"/>
      <c r="I384" s="42"/>
      <c r="J384" s="42"/>
      <c r="L384" s="371"/>
    </row>
    <row r="385" spans="2:13" x14ac:dyDescent="0.25">
      <c r="B385" s="78" t="s">
        <v>229</v>
      </c>
      <c r="C385" s="652"/>
      <c r="D385" s="653"/>
      <c r="E385" s="653"/>
      <c r="F385" s="653"/>
      <c r="G385" s="654"/>
      <c r="H385" s="325"/>
      <c r="I385" s="325"/>
      <c r="J385" s="292"/>
      <c r="L385" s="363"/>
    </row>
    <row r="386" spans="2:13" ht="20.25" customHeight="1" x14ac:dyDescent="0.25">
      <c r="B386" s="78" t="s">
        <v>230</v>
      </c>
      <c r="C386" s="655"/>
      <c r="D386" s="656"/>
      <c r="E386" s="656"/>
      <c r="F386" s="656"/>
      <c r="G386" s="657"/>
      <c r="H386" s="325"/>
      <c r="I386" s="325"/>
      <c r="J386" s="326"/>
      <c r="L386" s="363"/>
    </row>
    <row r="387" spans="2:13" ht="30" customHeight="1" x14ac:dyDescent="0.25">
      <c r="B387" s="165" t="s">
        <v>145</v>
      </c>
      <c r="C387" s="36"/>
      <c r="D387" s="224"/>
      <c r="E387" s="37"/>
      <c r="F387" s="37"/>
      <c r="G387" s="37"/>
      <c r="H387" s="77"/>
      <c r="I387" s="77"/>
      <c r="J387" s="77"/>
      <c r="L387" s="363"/>
    </row>
    <row r="388" spans="2:13" ht="18.75" customHeight="1" x14ac:dyDescent="0.25">
      <c r="B388" s="78" t="s">
        <v>231</v>
      </c>
      <c r="C388" s="652"/>
      <c r="D388" s="653"/>
      <c r="E388" s="653"/>
      <c r="F388" s="653"/>
      <c r="G388" s="653"/>
      <c r="H388" s="654"/>
      <c r="I388" s="325"/>
      <c r="J388" s="319"/>
      <c r="L388" s="363"/>
    </row>
    <row r="389" spans="2:13" ht="19.5" customHeight="1" x14ac:dyDescent="0.25">
      <c r="B389" s="165" t="s">
        <v>232</v>
      </c>
      <c r="C389" s="750"/>
      <c r="D389" s="751"/>
      <c r="E389" s="77"/>
      <c r="F389" s="77"/>
      <c r="G389" s="77"/>
      <c r="H389" s="164"/>
      <c r="I389" s="319"/>
      <c r="J389" s="319"/>
      <c r="L389" s="372"/>
    </row>
    <row r="390" spans="2:13" ht="21" customHeight="1" x14ac:dyDescent="0.25">
      <c r="B390" s="165" t="s">
        <v>233</v>
      </c>
      <c r="C390" s="761"/>
      <c r="D390" s="757"/>
      <c r="E390" s="758"/>
      <c r="F390" s="391"/>
      <c r="G390" s="42"/>
      <c r="H390" s="76"/>
      <c r="I390" s="319"/>
      <c r="J390" s="319"/>
      <c r="L390" s="372"/>
    </row>
    <row r="391" spans="2:13" ht="19.5" customHeight="1" x14ac:dyDescent="0.25">
      <c r="B391" s="165" t="s">
        <v>235</v>
      </c>
      <c r="C391" s="728"/>
      <c r="D391" s="729"/>
      <c r="E391" s="166"/>
      <c r="F391" s="77"/>
      <c r="G391" s="42"/>
      <c r="H391" s="76"/>
      <c r="I391" s="319"/>
      <c r="J391" s="319"/>
      <c r="L391" s="372"/>
    </row>
    <row r="392" spans="2:13" ht="23.25" customHeight="1" x14ac:dyDescent="0.25">
      <c r="B392" s="165" t="s">
        <v>236</v>
      </c>
      <c r="C392" s="225"/>
      <c r="D392" s="256"/>
      <c r="E392" s="77"/>
      <c r="F392" s="255"/>
      <c r="G392" s="42"/>
      <c r="H392" s="76"/>
      <c r="I392" s="319"/>
      <c r="J392" s="319"/>
      <c r="L392" s="135"/>
    </row>
    <row r="393" spans="2:13" ht="6.75" customHeight="1" x14ac:dyDescent="0.25">
      <c r="B393" s="163"/>
      <c r="C393" s="161"/>
      <c r="D393" s="77"/>
      <c r="E393" s="77"/>
      <c r="F393" s="42"/>
      <c r="G393" s="42"/>
      <c r="H393" s="42"/>
      <c r="I393" s="76"/>
      <c r="J393" s="76"/>
      <c r="L393" s="373"/>
    </row>
    <row r="394" spans="2:13" x14ac:dyDescent="0.25">
      <c r="B394" s="162" t="s">
        <v>237</v>
      </c>
      <c r="C394" s="161"/>
      <c r="D394" s="77"/>
      <c r="E394" s="77"/>
      <c r="F394" s="42"/>
      <c r="G394" s="42"/>
      <c r="H394" s="42"/>
      <c r="I394" s="76"/>
      <c r="J394" s="76"/>
      <c r="L394" s="371"/>
    </row>
    <row r="395" spans="2:13" x14ac:dyDescent="0.25">
      <c r="B395" s="78" t="str">
        <f>B385</f>
        <v xml:space="preserve">Créancier    </v>
      </c>
      <c r="C395" s="652"/>
      <c r="D395" s="653"/>
      <c r="E395" s="653"/>
      <c r="F395" s="653"/>
      <c r="G395" s="654"/>
      <c r="H395" s="325"/>
      <c r="I395" s="325"/>
      <c r="J395" s="292"/>
      <c r="L395" s="363"/>
    </row>
    <row r="396" spans="2:13" ht="21" customHeight="1" x14ac:dyDescent="0.25">
      <c r="B396" s="167" t="str">
        <f t="shared" ref="B396:B402" si="134">B386</f>
        <v xml:space="preserve">Objet    </v>
      </c>
      <c r="C396" s="655"/>
      <c r="D396" s="656"/>
      <c r="E396" s="656"/>
      <c r="F396" s="656"/>
      <c r="G396" s="657"/>
      <c r="H396" s="325"/>
      <c r="I396" s="325"/>
      <c r="J396" s="326"/>
      <c r="L396" s="363"/>
    </row>
    <row r="397" spans="2:13" ht="32.25" customHeight="1" x14ac:dyDescent="0.25">
      <c r="B397" s="165" t="str">
        <f t="shared" si="134"/>
        <v xml:space="preserve">      Type    </v>
      </c>
      <c r="C397" s="226"/>
      <c r="D397" s="257"/>
      <c r="E397" s="37"/>
      <c r="F397" s="37"/>
      <c r="G397" s="37"/>
      <c r="H397" s="77"/>
      <c r="I397" s="77"/>
      <c r="J397" s="77"/>
      <c r="L397" s="363"/>
      <c r="M397" s="257"/>
    </row>
    <row r="398" spans="2:13" ht="12.75" customHeight="1" x14ac:dyDescent="0.25">
      <c r="B398" s="78" t="str">
        <f t="shared" si="134"/>
        <v xml:space="preserve">Garantie    </v>
      </c>
      <c r="C398" s="652"/>
      <c r="D398" s="653"/>
      <c r="E398" s="653"/>
      <c r="F398" s="653"/>
      <c r="G398" s="653"/>
      <c r="H398" s="654"/>
      <c r="I398" s="325"/>
      <c r="J398" s="319"/>
      <c r="L398" s="363"/>
    </row>
    <row r="399" spans="2:13" ht="19.5" customHeight="1" x14ac:dyDescent="0.25">
      <c r="B399" s="167" t="str">
        <f t="shared" si="134"/>
        <v xml:space="preserve">Solde    </v>
      </c>
      <c r="C399" s="750"/>
      <c r="D399" s="751"/>
      <c r="E399" s="77"/>
      <c r="F399" s="77"/>
      <c r="G399" s="77"/>
      <c r="H399" s="77"/>
      <c r="I399" s="164"/>
      <c r="J399" s="164"/>
      <c r="L399" s="372"/>
    </row>
    <row r="400" spans="2:13" ht="21" customHeight="1" x14ac:dyDescent="0.25">
      <c r="B400" s="165" t="str">
        <f t="shared" si="134"/>
        <v xml:space="preserve">Date d'échéance    </v>
      </c>
      <c r="C400" s="756"/>
      <c r="D400" s="757"/>
      <c r="E400" s="758"/>
      <c r="F400" s="391"/>
      <c r="G400" s="42"/>
      <c r="H400" s="42"/>
      <c r="I400" s="76"/>
      <c r="J400" s="76"/>
      <c r="L400" s="372"/>
    </row>
    <row r="401" spans="1:12" ht="19.5" customHeight="1" x14ac:dyDescent="0.25">
      <c r="B401" s="167" t="str">
        <f t="shared" si="134"/>
        <v xml:space="preserve">Taux d'intérêt    </v>
      </c>
      <c r="C401" s="725"/>
      <c r="D401" s="726"/>
      <c r="E401" s="166"/>
      <c r="F401" s="77"/>
      <c r="G401" s="42"/>
      <c r="H401" s="42"/>
      <c r="I401" s="76"/>
      <c r="J401" s="76"/>
      <c r="L401" s="372"/>
    </row>
    <row r="402" spans="1:12" ht="23.25" customHeight="1" x14ac:dyDescent="0.25">
      <c r="B402" s="167" t="str">
        <f t="shared" si="134"/>
        <v xml:space="preserve">Remboursement    </v>
      </c>
      <c r="C402" s="161"/>
      <c r="D402" s="256"/>
      <c r="E402" s="77"/>
      <c r="F402" s="255"/>
      <c r="G402" s="42"/>
      <c r="H402" s="42"/>
      <c r="I402" s="76"/>
      <c r="J402" s="76"/>
      <c r="L402" s="135"/>
    </row>
    <row r="403" spans="1:12" ht="6.75" customHeight="1" x14ac:dyDescent="0.25">
      <c r="B403" s="167"/>
      <c r="C403" s="161"/>
      <c r="D403" s="77"/>
      <c r="E403" s="77"/>
      <c r="F403" s="42"/>
      <c r="G403" s="42"/>
      <c r="H403" s="42"/>
      <c r="I403" s="76"/>
      <c r="J403" s="76"/>
      <c r="L403" s="135"/>
    </row>
    <row r="404" spans="1:12" x14ac:dyDescent="0.25">
      <c r="B404" s="162" t="s">
        <v>238</v>
      </c>
      <c r="C404" s="161"/>
      <c r="D404" s="77"/>
      <c r="E404" s="77"/>
      <c r="F404" s="42"/>
      <c r="G404" s="42"/>
      <c r="H404" s="42"/>
      <c r="I404" s="76"/>
      <c r="J404" s="76"/>
      <c r="L404" s="371"/>
    </row>
    <row r="405" spans="1:12" x14ac:dyDescent="0.25">
      <c r="B405" s="78" t="str">
        <f>B385</f>
        <v xml:space="preserve">Créancier    </v>
      </c>
      <c r="C405" s="652"/>
      <c r="D405" s="653"/>
      <c r="E405" s="653"/>
      <c r="F405" s="653"/>
      <c r="G405" s="654"/>
      <c r="H405" s="325"/>
      <c r="I405" s="325"/>
      <c r="J405" s="292"/>
      <c r="L405" s="363"/>
    </row>
    <row r="406" spans="1:12" ht="18.75" customHeight="1" x14ac:dyDescent="0.25">
      <c r="B406" s="78" t="str">
        <f t="shared" ref="B406:B412" si="135">B386</f>
        <v xml:space="preserve">Objet    </v>
      </c>
      <c r="C406" s="655"/>
      <c r="D406" s="656"/>
      <c r="E406" s="656"/>
      <c r="F406" s="656"/>
      <c r="G406" s="657"/>
      <c r="H406" s="325"/>
      <c r="I406" s="325"/>
      <c r="J406" s="326"/>
      <c r="L406" s="363"/>
    </row>
    <row r="407" spans="1:12" ht="32.25" customHeight="1" x14ac:dyDescent="0.25">
      <c r="B407" s="165" t="str">
        <f t="shared" si="135"/>
        <v xml:space="preserve">      Type    </v>
      </c>
      <c r="C407" s="226"/>
      <c r="D407" s="257"/>
      <c r="E407" s="37"/>
      <c r="F407" s="37"/>
      <c r="G407" s="37"/>
      <c r="H407" s="77"/>
      <c r="I407" s="77"/>
      <c r="J407" s="77"/>
      <c r="L407" s="363"/>
    </row>
    <row r="408" spans="1:12" ht="12.75" customHeight="1" x14ac:dyDescent="0.25">
      <c r="B408" s="78" t="str">
        <f t="shared" si="135"/>
        <v xml:space="preserve">Garantie    </v>
      </c>
      <c r="C408" s="652"/>
      <c r="D408" s="653"/>
      <c r="E408" s="653"/>
      <c r="F408" s="653"/>
      <c r="G408" s="653"/>
      <c r="H408" s="654"/>
      <c r="I408" s="325"/>
      <c r="J408" s="319"/>
      <c r="L408" s="363"/>
    </row>
    <row r="409" spans="1:12" ht="19.5" customHeight="1" x14ac:dyDescent="0.25">
      <c r="B409" s="167" t="str">
        <f t="shared" si="135"/>
        <v xml:space="preserve">Solde    </v>
      </c>
      <c r="C409" s="750"/>
      <c r="D409" s="751"/>
      <c r="E409" s="77"/>
      <c r="F409" s="77"/>
      <c r="G409" s="77"/>
      <c r="H409" s="77"/>
      <c r="I409" s="164"/>
      <c r="J409" s="164"/>
      <c r="L409" s="372"/>
    </row>
    <row r="410" spans="1:12" ht="21" customHeight="1" x14ac:dyDescent="0.25">
      <c r="B410" s="165" t="str">
        <f t="shared" si="135"/>
        <v xml:space="preserve">Date d'échéance    </v>
      </c>
      <c r="C410" s="756"/>
      <c r="D410" s="757"/>
      <c r="E410" s="758"/>
      <c r="F410" s="391"/>
      <c r="G410" s="42"/>
      <c r="H410" s="42"/>
      <c r="I410" s="76"/>
      <c r="J410" s="76"/>
      <c r="L410" s="372"/>
    </row>
    <row r="411" spans="1:12" ht="19.5" customHeight="1" x14ac:dyDescent="0.25">
      <c r="B411" s="167" t="str">
        <f t="shared" si="135"/>
        <v xml:space="preserve">Taux d'intérêt    </v>
      </c>
      <c r="C411" s="728"/>
      <c r="D411" s="729"/>
      <c r="E411" s="166"/>
      <c r="F411" s="77"/>
      <c r="G411" s="42"/>
      <c r="H411" s="42"/>
      <c r="I411" s="76"/>
      <c r="J411" s="76"/>
      <c r="L411" s="372"/>
    </row>
    <row r="412" spans="1:12" ht="23.25" customHeight="1" x14ac:dyDescent="0.25">
      <c r="B412" s="167" t="str">
        <f t="shared" si="135"/>
        <v xml:space="preserve">Remboursement    </v>
      </c>
      <c r="C412" s="161">
        <v>0</v>
      </c>
      <c r="D412" s="256">
        <v>2</v>
      </c>
      <c r="E412" s="77"/>
      <c r="F412" s="255"/>
      <c r="G412" s="42"/>
      <c r="H412" s="42"/>
      <c r="I412" s="76"/>
      <c r="J412" s="76"/>
      <c r="L412" s="135"/>
    </row>
    <row r="413" spans="1:12" ht="21.75" customHeight="1" x14ac:dyDescent="0.25">
      <c r="B413" s="163"/>
      <c r="C413" s="161"/>
      <c r="D413" s="77"/>
      <c r="E413" s="77"/>
      <c r="F413" s="42"/>
      <c r="G413" s="42"/>
      <c r="H413" s="42"/>
      <c r="I413" s="76"/>
      <c r="J413" s="76"/>
      <c r="L413" s="373"/>
    </row>
    <row r="414" spans="1:12" x14ac:dyDescent="0.25">
      <c r="B414" s="163"/>
      <c r="C414" s="161"/>
      <c r="D414" s="77"/>
      <c r="E414" s="77"/>
      <c r="F414" s="42"/>
      <c r="G414" s="42"/>
      <c r="H414" s="42"/>
      <c r="I414" s="76"/>
      <c r="J414" s="76"/>
      <c r="L414" s="373"/>
    </row>
    <row r="415" spans="1:12" x14ac:dyDescent="0.25">
      <c r="B415" s="163"/>
      <c r="C415" s="161"/>
      <c r="D415" s="77"/>
      <c r="E415" s="77"/>
      <c r="F415" s="42"/>
      <c r="G415" s="42"/>
      <c r="H415" s="42"/>
      <c r="I415" s="76"/>
      <c r="J415" s="76"/>
      <c r="L415" s="373"/>
    </row>
    <row r="416" spans="1:12" x14ac:dyDescent="0.25">
      <c r="A416" s="61"/>
      <c r="B416" s="163"/>
      <c r="C416" s="161"/>
      <c r="D416" s="77"/>
      <c r="E416" s="77"/>
      <c r="F416" s="42"/>
      <c r="G416" s="42"/>
      <c r="H416" s="42"/>
      <c r="I416" s="76"/>
      <c r="J416" s="76"/>
      <c r="L416" s="373"/>
    </row>
    <row r="417" spans="1:44" x14ac:dyDescent="0.25">
      <c r="A417" s="61"/>
      <c r="B417" s="113" t="s">
        <v>239</v>
      </c>
      <c r="C417" s="60"/>
      <c r="D417" s="114"/>
      <c r="E417" s="115"/>
      <c r="F417" s="115"/>
      <c r="G417" s="115"/>
      <c r="H417" s="115"/>
      <c r="I417" s="116"/>
      <c r="J417" s="116"/>
      <c r="L417" s="361"/>
    </row>
    <row r="418" spans="1:44" ht="15.9" customHeight="1" x14ac:dyDescent="0.25">
      <c r="A418" s="61"/>
      <c r="B418" s="810"/>
      <c r="C418" s="811"/>
      <c r="D418" s="811"/>
      <c r="E418" s="811"/>
      <c r="F418" s="811"/>
      <c r="G418" s="811"/>
      <c r="H418" s="811"/>
      <c r="I418" s="812"/>
      <c r="J418" s="459"/>
      <c r="L418" s="374"/>
    </row>
    <row r="419" spans="1:44" ht="15.9" customHeight="1" x14ac:dyDescent="0.25">
      <c r="A419" s="61"/>
      <c r="B419" s="813"/>
      <c r="C419" s="805"/>
      <c r="D419" s="805"/>
      <c r="E419" s="805"/>
      <c r="F419" s="805"/>
      <c r="G419" s="805"/>
      <c r="H419" s="805"/>
      <c r="I419" s="814"/>
      <c r="J419" s="459"/>
      <c r="L419" s="374"/>
    </row>
    <row r="420" spans="1:44" ht="15.9" customHeight="1" x14ac:dyDescent="0.25">
      <c r="A420" s="61"/>
      <c r="B420" s="813"/>
      <c r="C420" s="805"/>
      <c r="D420" s="805"/>
      <c r="E420" s="805"/>
      <c r="F420" s="805"/>
      <c r="G420" s="805"/>
      <c r="H420" s="805"/>
      <c r="I420" s="814"/>
      <c r="J420" s="459"/>
      <c r="L420" s="374"/>
    </row>
    <row r="421" spans="1:44" ht="15.9" customHeight="1" x14ac:dyDescent="0.25">
      <c r="A421" s="61"/>
      <c r="B421" s="813"/>
      <c r="C421" s="805"/>
      <c r="D421" s="805"/>
      <c r="E421" s="805"/>
      <c r="F421" s="805"/>
      <c r="G421" s="805"/>
      <c r="H421" s="805"/>
      <c r="I421" s="814"/>
      <c r="J421" s="459"/>
      <c r="L421" s="374"/>
    </row>
    <row r="422" spans="1:44" ht="15.9" customHeight="1" x14ac:dyDescent="0.25">
      <c r="A422" s="61"/>
      <c r="B422" s="813"/>
      <c r="C422" s="805"/>
      <c r="D422" s="805"/>
      <c r="E422" s="805"/>
      <c r="F422" s="805"/>
      <c r="G422" s="805"/>
      <c r="H422" s="805"/>
      <c r="I422" s="814"/>
      <c r="J422" s="459"/>
      <c r="L422" s="374"/>
    </row>
    <row r="423" spans="1:44" ht="15.9" customHeight="1" x14ac:dyDescent="0.25">
      <c r="A423" s="61"/>
      <c r="B423" s="813"/>
      <c r="C423" s="805"/>
      <c r="D423" s="805"/>
      <c r="E423" s="805"/>
      <c r="F423" s="805"/>
      <c r="G423" s="805"/>
      <c r="H423" s="805"/>
      <c r="I423" s="814"/>
      <c r="J423" s="459"/>
      <c r="L423" s="374"/>
    </row>
    <row r="424" spans="1:44" ht="15.9" customHeight="1" x14ac:dyDescent="0.25">
      <c r="A424" s="60"/>
      <c r="B424" s="815"/>
      <c r="C424" s="816"/>
      <c r="D424" s="816"/>
      <c r="E424" s="816"/>
      <c r="F424" s="816"/>
      <c r="G424" s="816"/>
      <c r="H424" s="816"/>
      <c r="I424" s="817"/>
      <c r="J424" s="506"/>
      <c r="K424" s="7"/>
      <c r="L424" s="507"/>
      <c r="Z424" s="7"/>
      <c r="AA424" s="7"/>
      <c r="AB424" s="7"/>
      <c r="AC424" s="7"/>
      <c r="AD424" s="7"/>
      <c r="AE424" s="7"/>
      <c r="AF424" s="7"/>
      <c r="AG424" s="7"/>
      <c r="AH424" s="7"/>
      <c r="AI424" s="7"/>
      <c r="AJ424" s="7"/>
      <c r="AK424" s="7"/>
      <c r="AL424" s="7"/>
      <c r="AM424" s="7"/>
      <c r="AN424" s="7"/>
      <c r="AO424" s="7"/>
      <c r="AP424" s="7"/>
      <c r="AQ424" s="7"/>
      <c r="AR424" s="7"/>
    </row>
    <row r="425" spans="1:44" s="515" customFormat="1" ht="54.9" customHeight="1" x14ac:dyDescent="0.25">
      <c r="A425" s="508"/>
      <c r="B425" s="509"/>
      <c r="C425" s="510"/>
      <c r="D425" s="511"/>
      <c r="E425" s="512"/>
      <c r="F425" s="512"/>
      <c r="G425" s="512"/>
      <c r="H425" s="512"/>
      <c r="I425" s="512"/>
      <c r="J425" s="513"/>
      <c r="K425" s="510"/>
      <c r="L425" s="514"/>
      <c r="Z425" s="510"/>
      <c r="AA425" s="510"/>
      <c r="AB425" s="510"/>
      <c r="AC425" s="510"/>
      <c r="AD425" s="510"/>
      <c r="AE425" s="510"/>
      <c r="AF425" s="510"/>
      <c r="AG425" s="510"/>
      <c r="AH425" s="510"/>
      <c r="AI425" s="510"/>
      <c r="AJ425" s="510"/>
      <c r="AK425" s="510"/>
      <c r="AL425" s="510"/>
      <c r="AM425" s="510"/>
      <c r="AN425" s="510"/>
      <c r="AO425" s="510"/>
      <c r="AP425" s="510"/>
      <c r="AQ425" s="510"/>
      <c r="AR425" s="510"/>
    </row>
    <row r="426" spans="1:44" x14ac:dyDescent="0.25">
      <c r="A426" s="15"/>
      <c r="B426" s="216"/>
      <c r="C426" s="15"/>
      <c r="D426" s="30"/>
      <c r="E426" s="30"/>
      <c r="F426" s="30"/>
      <c r="G426" s="30"/>
      <c r="H426" s="30"/>
      <c r="I426" s="63"/>
      <c r="J426" s="63"/>
      <c r="K426" s="30"/>
      <c r="L426" s="101"/>
      <c r="Z426" s="30"/>
      <c r="AA426" s="30"/>
      <c r="AB426" s="30"/>
      <c r="AC426" s="30"/>
      <c r="AD426" s="30"/>
      <c r="AE426" s="30"/>
      <c r="AF426" s="30"/>
      <c r="AG426" s="30"/>
      <c r="AH426" s="30"/>
      <c r="AI426" s="30"/>
      <c r="AJ426" s="30"/>
      <c r="AK426" s="30"/>
      <c r="AL426" s="30"/>
      <c r="AM426" s="30"/>
      <c r="AN426" s="30"/>
      <c r="AO426" s="30"/>
      <c r="AP426" s="30"/>
      <c r="AQ426" s="30"/>
      <c r="AR426" s="30"/>
    </row>
    <row r="427" spans="1:44" x14ac:dyDescent="0.25">
      <c r="A427" s="7"/>
      <c r="B427" s="50"/>
      <c r="C427" s="7"/>
      <c r="D427" s="516" t="str">
        <f ca="1">'2'!G$24</f>
        <v>HISTORIQUE</v>
      </c>
      <c r="E427" s="493" t="str">
        <f ca="1">'2'!K$24</f>
        <v>PROJETÉ</v>
      </c>
      <c r="F427" s="185"/>
      <c r="G427" s="500"/>
      <c r="H427" s="185"/>
      <c r="I427" s="185"/>
      <c r="J427" s="185"/>
      <c r="K427" s="501"/>
      <c r="L427" s="502"/>
      <c r="Z427" s="501"/>
      <c r="AA427" s="501"/>
      <c r="AB427" s="501"/>
      <c r="AC427" s="501"/>
      <c r="AD427" s="501"/>
      <c r="AE427" s="501"/>
      <c r="AF427" s="501"/>
      <c r="AG427" s="501"/>
      <c r="AH427" s="501"/>
      <c r="AI427" s="501"/>
      <c r="AJ427" s="501"/>
      <c r="AK427" s="501"/>
      <c r="AL427" s="501"/>
      <c r="AM427" s="501"/>
      <c r="AN427" s="501"/>
      <c r="AO427" s="501"/>
      <c r="AP427" s="501"/>
      <c r="AQ427" s="501"/>
      <c r="AR427" s="501"/>
    </row>
    <row r="428" spans="1:44" x14ac:dyDescent="0.25">
      <c r="A428" s="501"/>
      <c r="B428" s="503"/>
      <c r="C428" s="503"/>
      <c r="D428" s="504">
        <f ca="1">+F144</f>
        <v>44089</v>
      </c>
      <c r="E428" s="504">
        <f ca="1">+H144</f>
        <v>44454</v>
      </c>
      <c r="F428" s="504">
        <f t="shared" ref="F428:G428" ca="1" si="136">+I144</f>
        <v>44819</v>
      </c>
      <c r="G428" s="504">
        <f t="shared" ca="1" si="136"/>
        <v>45184</v>
      </c>
      <c r="H428" s="505"/>
      <c r="I428" s="505"/>
      <c r="J428" s="505"/>
      <c r="K428" s="501"/>
      <c r="L428" s="501"/>
      <c r="Z428" s="501"/>
      <c r="AA428" s="501"/>
      <c r="AB428" s="501"/>
      <c r="AC428" s="501"/>
      <c r="AD428" s="501"/>
      <c r="AE428" s="501"/>
      <c r="AF428" s="501"/>
      <c r="AG428" s="501"/>
      <c r="AH428" s="501"/>
      <c r="AI428" s="501"/>
      <c r="AJ428" s="501"/>
      <c r="AK428" s="501"/>
      <c r="AL428" s="501"/>
      <c r="AM428" s="501"/>
      <c r="AN428" s="501"/>
      <c r="AO428" s="501"/>
      <c r="AP428" s="501"/>
      <c r="AQ428" s="501"/>
      <c r="AR428" s="501"/>
    </row>
    <row r="429" spans="1:44" s="412" customFormat="1" x14ac:dyDescent="0.25">
      <c r="A429" s="340"/>
      <c r="B429" s="416" t="s">
        <v>152</v>
      </c>
      <c r="C429" s="410"/>
      <c r="D429" s="432">
        <f>IF(ISERR($D180/$H180),0,$D180/$H180)</f>
        <v>0</v>
      </c>
      <c r="E429" s="433">
        <f>IF(ISERR(D203/H203),0,D203/H203)</f>
        <v>0</v>
      </c>
      <c r="F429" s="433">
        <f>IF(ISERR(D227/H227),0,D227/H227)</f>
        <v>0</v>
      </c>
      <c r="G429" s="433">
        <f>IF(ISERR(D251/H251),0,D251/H251)</f>
        <v>0</v>
      </c>
      <c r="H429" s="340"/>
      <c r="I429" s="411"/>
      <c r="J429" s="411"/>
      <c r="K429" s="340"/>
      <c r="L429" s="340"/>
      <c r="Z429" s="340"/>
      <c r="AA429" s="340"/>
      <c r="AB429" s="340"/>
      <c r="AC429" s="340"/>
      <c r="AD429" s="340"/>
      <c r="AE429" s="340"/>
      <c r="AF429" s="340"/>
      <c r="AG429" s="340"/>
      <c r="AH429" s="340"/>
      <c r="AI429" s="340"/>
      <c r="AJ429" s="340"/>
      <c r="AK429" s="340"/>
      <c r="AL429" s="340"/>
      <c r="AM429" s="340"/>
      <c r="AN429" s="340"/>
      <c r="AO429" s="340"/>
      <c r="AP429" s="340"/>
      <c r="AQ429" s="340"/>
      <c r="AR429" s="340"/>
    </row>
    <row r="430" spans="1:44" s="412" customFormat="1" x14ac:dyDescent="0.25">
      <c r="A430" s="340"/>
      <c r="B430" s="413" t="s">
        <v>240</v>
      </c>
      <c r="C430" s="414"/>
      <c r="D430" s="434">
        <f ca="1">IF(ISERR((($D175)/F145)*360),0,(($D175)/F145)*360)</f>
        <v>0</v>
      </c>
      <c r="E430" s="434">
        <f ca="1">IF(ISERR((($D198)/H145)*360),0,(($D198)/H145)*360)</f>
        <v>0</v>
      </c>
      <c r="F430" s="434">
        <f ca="1">IF(ISERR((($D222)/I145)*360),0,(($D222)/I145)*360)</f>
        <v>0</v>
      </c>
      <c r="G430" s="434">
        <f ca="1">IF(ISERR((($D246)/J145)*360),0,(($D246)/J145)*360)</f>
        <v>0</v>
      </c>
      <c r="H430" s="340"/>
      <c r="I430" s="429"/>
      <c r="J430" s="411"/>
      <c r="K430" s="340"/>
      <c r="L430" s="340"/>
      <c r="Z430" s="340"/>
      <c r="AA430" s="340"/>
      <c r="AB430" s="340"/>
      <c r="AC430" s="340"/>
      <c r="AD430" s="340"/>
      <c r="AE430" s="340"/>
      <c r="AF430" s="340"/>
      <c r="AG430" s="340"/>
      <c r="AH430" s="340"/>
      <c r="AI430" s="340"/>
      <c r="AJ430" s="340"/>
      <c r="AK430" s="340"/>
      <c r="AL430" s="340"/>
      <c r="AM430" s="340"/>
      <c r="AN430" s="340"/>
      <c r="AO430" s="340"/>
      <c r="AP430" s="340"/>
      <c r="AQ430" s="340"/>
      <c r="AR430" s="340"/>
    </row>
    <row r="431" spans="1:44" s="412" customFormat="1" x14ac:dyDescent="0.25">
      <c r="A431" s="340"/>
      <c r="B431" s="414" t="s">
        <v>709</v>
      </c>
      <c r="C431" s="414"/>
      <c r="D431" s="434">
        <f>IF(ISERR(F146/$D176),0,F146/$D176)</f>
        <v>0</v>
      </c>
      <c r="E431" s="434">
        <f>IF(ISERR(H146/$D199),0,H146/$D199)</f>
        <v>0</v>
      </c>
      <c r="F431" s="434">
        <f>IF(ISERR(I146/$D223),0,I146/$D223)</f>
        <v>0</v>
      </c>
      <c r="G431" s="434">
        <f>IF(ISERR(J146/$D247),0,J146/$D247)</f>
        <v>0</v>
      </c>
      <c r="H431" s="340"/>
      <c r="I431" s="411"/>
      <c r="J431" s="411"/>
      <c r="K431" s="340"/>
      <c r="L431" s="340"/>
      <c r="Z431" s="340"/>
      <c r="AA431" s="340"/>
      <c r="AB431" s="340"/>
      <c r="AC431" s="340"/>
      <c r="AD431" s="340"/>
      <c r="AE431" s="340"/>
      <c r="AF431" s="340"/>
      <c r="AG431" s="340"/>
      <c r="AH431" s="340"/>
      <c r="AI431" s="340"/>
      <c r="AJ431" s="340"/>
      <c r="AK431" s="340"/>
      <c r="AL431" s="340"/>
      <c r="AM431" s="340"/>
      <c r="AN431" s="340"/>
      <c r="AO431" s="340"/>
      <c r="AP431" s="340"/>
      <c r="AQ431" s="340"/>
      <c r="AR431" s="340"/>
    </row>
    <row r="432" spans="1:44" s="412" customFormat="1" x14ac:dyDescent="0.25">
      <c r="A432" s="340"/>
      <c r="B432" s="414" t="s">
        <v>241</v>
      </c>
      <c r="C432" s="414"/>
      <c r="D432" s="434">
        <f ca="1">IF(ISERR((F154+F106)/F106),0,(F154+F106)/F106)</f>
        <v>0</v>
      </c>
      <c r="E432" s="434">
        <f ca="1">IF(ISERR((H154+H106)/H106),0,(H154+H106)/H106)</f>
        <v>0</v>
      </c>
      <c r="F432" s="434">
        <f t="shared" ref="F432" ca="1" si="137">IF(ISERR((I154+I106)/I106),0,(I154+I106)/I106)</f>
        <v>0</v>
      </c>
      <c r="G432" s="434">
        <f ca="1">IF(ISERR((J154+J106)/J106),0,(J154+J106)/J106)</f>
        <v>0</v>
      </c>
      <c r="H432" s="340"/>
      <c r="I432" s="411"/>
      <c r="J432" s="411"/>
      <c r="K432" s="340"/>
      <c r="L432" s="340"/>
      <c r="Z432" s="340"/>
      <c r="AA432" s="340"/>
      <c r="AB432" s="340"/>
      <c r="AC432" s="340"/>
      <c r="AD432" s="340"/>
      <c r="AE432" s="340"/>
      <c r="AF432" s="340"/>
      <c r="AG432" s="340"/>
      <c r="AH432" s="340"/>
      <c r="AI432" s="340"/>
      <c r="AJ432" s="340"/>
      <c r="AK432" s="340"/>
      <c r="AL432" s="340"/>
      <c r="AM432" s="340"/>
      <c r="AN432" s="340"/>
      <c r="AO432" s="340"/>
      <c r="AP432" s="340"/>
      <c r="AQ432" s="340"/>
      <c r="AR432" s="340"/>
    </row>
    <row r="433" spans="1:44" s="412" customFormat="1" x14ac:dyDescent="0.25">
      <c r="A433" s="340"/>
      <c r="B433" s="413" t="s">
        <v>707</v>
      </c>
      <c r="C433" s="414"/>
      <c r="D433" s="434">
        <f>IF(ISERR(($H181+$H177)/SUM($H190,$H182)),0,($H181+$H177)/SUM($H190,$H182))</f>
        <v>0</v>
      </c>
      <c r="E433" s="434">
        <f>IF(ISERR(($H204+$H200)/SUM($H213,$H205)),0,($H204+$H200)/SUM($H213,$H205))</f>
        <v>0</v>
      </c>
      <c r="F433" s="434">
        <f>IF(ISERR(($H228+$H224)/SUM($H237,$H229)),0,($H228+$H224)/SUM($H237,$H229))</f>
        <v>0</v>
      </c>
      <c r="G433" s="434">
        <f>IF(ISERR(($H252+$H248)/SUM($H261,$H253)),0,($H252+$H248)/SUM($H261,$H253))</f>
        <v>0</v>
      </c>
      <c r="H433" s="340"/>
      <c r="I433" s="411"/>
      <c r="J433" s="411"/>
      <c r="K433" s="340"/>
      <c r="L433" s="340"/>
      <c r="Z433" s="340"/>
      <c r="AA433" s="340"/>
      <c r="AB433" s="340"/>
      <c r="AC433" s="340"/>
      <c r="AD433" s="340"/>
      <c r="AE433" s="340"/>
      <c r="AF433" s="340"/>
      <c r="AG433" s="340"/>
      <c r="AH433" s="340"/>
      <c r="AI433" s="340"/>
      <c r="AJ433" s="340"/>
      <c r="AK433" s="340"/>
      <c r="AL433" s="340"/>
      <c r="AM433" s="340"/>
      <c r="AN433" s="340"/>
      <c r="AO433" s="340"/>
      <c r="AP433" s="340"/>
      <c r="AQ433" s="340"/>
      <c r="AR433" s="340"/>
    </row>
    <row r="434" spans="1:44" s="412" customFormat="1" x14ac:dyDescent="0.25">
      <c r="A434" s="340"/>
      <c r="B434" s="414" t="s">
        <v>242</v>
      </c>
      <c r="C434" s="414"/>
      <c r="D434" s="434">
        <f ca="1">IF(ISERR((F156/($H190+H182))*100),0,(F156/($H190+H182)*100))</f>
        <v>0</v>
      </c>
      <c r="E434" s="434">
        <f ca="1">IF(ISERR((H156/($H213+H205))*100),0,(H156/($H213+H205)*100))</f>
        <v>0</v>
      </c>
      <c r="F434" s="434">
        <f ca="1">IF(ISERR((I156/($H237+H229))*100),0,(I156/($H237+H229)*100))</f>
        <v>0</v>
      </c>
      <c r="G434" s="434">
        <f ca="1">IF(ISERR((J156/($H261+H253))*100),0,(J156/($H261+H253)*100))</f>
        <v>0</v>
      </c>
      <c r="H434" s="340"/>
      <c r="I434" s="411"/>
      <c r="J434" s="411"/>
      <c r="K434" s="340"/>
      <c r="L434" s="340"/>
      <c r="Z434" s="340"/>
      <c r="AA434" s="340"/>
      <c r="AB434" s="340"/>
      <c r="AC434" s="340"/>
      <c r="AD434" s="340"/>
      <c r="AE434" s="340"/>
      <c r="AF434" s="340"/>
      <c r="AG434" s="340"/>
      <c r="AH434" s="340"/>
      <c r="AI434" s="340"/>
      <c r="AJ434" s="340"/>
      <c r="AK434" s="340"/>
      <c r="AL434" s="340"/>
      <c r="AM434" s="340"/>
      <c r="AN434" s="340"/>
      <c r="AO434" s="340"/>
      <c r="AP434" s="340"/>
      <c r="AQ434" s="340"/>
      <c r="AR434" s="340"/>
    </row>
    <row r="435" spans="1:44" s="412" customFormat="1" x14ac:dyDescent="0.25">
      <c r="A435" s="340"/>
      <c r="B435" s="414" t="s">
        <v>243</v>
      </c>
      <c r="C435" s="414"/>
      <c r="D435" s="434">
        <f ca="1">IF(ISERR((F152/$D192)*100),0,(F152/$D192)*100)</f>
        <v>0</v>
      </c>
      <c r="E435" s="434">
        <f ca="1">IF(ISERR((H152/$D215)*100),0,(H152/$D215)*100)</f>
        <v>0</v>
      </c>
      <c r="F435" s="434">
        <f ca="1">IF(ISERR((I152/$D239)*100),0,(I152/$D239)*100)</f>
        <v>0</v>
      </c>
      <c r="G435" s="434">
        <f ca="1">IF(ISERR((J152/$D263)*100),0,(J152/$D263)*100)</f>
        <v>0</v>
      </c>
      <c r="H435" s="340"/>
      <c r="I435" s="411"/>
      <c r="J435" s="411"/>
      <c r="K435" s="340"/>
      <c r="L435" s="340"/>
      <c r="Z435" s="340"/>
      <c r="AA435" s="340"/>
      <c r="AB435" s="340"/>
      <c r="AC435" s="340"/>
      <c r="AD435" s="340"/>
      <c r="AE435" s="340"/>
      <c r="AF435" s="340"/>
      <c r="AG435" s="340"/>
      <c r="AH435" s="340"/>
      <c r="AI435" s="340"/>
      <c r="AJ435" s="340"/>
      <c r="AK435" s="340"/>
      <c r="AL435" s="340"/>
      <c r="AM435" s="340"/>
      <c r="AN435" s="340"/>
      <c r="AO435" s="340"/>
      <c r="AP435" s="340"/>
      <c r="AQ435" s="340"/>
      <c r="AR435" s="340"/>
    </row>
    <row r="436" spans="1:44" s="412" customFormat="1" x14ac:dyDescent="0.25">
      <c r="A436" s="340"/>
      <c r="B436" s="414" t="s">
        <v>244</v>
      </c>
      <c r="C436" s="414"/>
      <c r="D436" s="434">
        <f ca="1">IF(ISERR(F145/$D192),0,F145/$D192)</f>
        <v>0</v>
      </c>
      <c r="E436" s="434">
        <f ca="1">IF(ISERR(H145/$D215),0,H145/$D215)</f>
        <v>0</v>
      </c>
      <c r="F436" s="434">
        <f ca="1">IF(ISERR(I145/$D239),0,I145/$D239)</f>
        <v>0</v>
      </c>
      <c r="G436" s="434">
        <f ca="1">IF(ISERR(J145/$D263),0,J145/$D263)</f>
        <v>0</v>
      </c>
      <c r="H436" s="340"/>
      <c r="I436" s="411"/>
      <c r="J436" s="411"/>
      <c r="K436" s="340"/>
      <c r="L436" s="340"/>
      <c r="Z436" s="340"/>
      <c r="AA436" s="340"/>
      <c r="AB436" s="340"/>
      <c r="AC436" s="340"/>
      <c r="AD436" s="340"/>
      <c r="AE436" s="340"/>
      <c r="AF436" s="340"/>
      <c r="AG436" s="340"/>
      <c r="AH436" s="340"/>
      <c r="AI436" s="340"/>
      <c r="AJ436" s="340"/>
      <c r="AK436" s="340"/>
      <c r="AL436" s="340"/>
      <c r="AM436" s="340"/>
      <c r="AN436" s="340"/>
      <c r="AO436" s="340"/>
      <c r="AP436" s="340"/>
      <c r="AQ436" s="340"/>
      <c r="AR436" s="340"/>
    </row>
    <row r="437" spans="1:44" s="412" customFormat="1" x14ac:dyDescent="0.25">
      <c r="A437" s="1"/>
      <c r="B437" s="415"/>
      <c r="C437" s="415"/>
      <c r="D437" s="430"/>
      <c r="E437" s="430"/>
      <c r="F437" s="430"/>
      <c r="G437" s="430"/>
      <c r="H437" s="340"/>
      <c r="I437" s="431"/>
      <c r="J437" s="411"/>
      <c r="K437" s="340"/>
      <c r="L437" s="340"/>
      <c r="Z437" s="340"/>
      <c r="AA437" s="340"/>
      <c r="AB437" s="340"/>
      <c r="AC437" s="340"/>
      <c r="AD437" s="340"/>
      <c r="AE437" s="340"/>
      <c r="AF437" s="340"/>
      <c r="AG437" s="340"/>
      <c r="AH437" s="340"/>
      <c r="AI437" s="340"/>
      <c r="AJ437" s="340"/>
      <c r="AK437" s="340"/>
      <c r="AL437" s="340"/>
      <c r="AM437" s="340"/>
      <c r="AN437" s="340"/>
      <c r="AO437" s="340"/>
      <c r="AP437" s="340"/>
      <c r="AQ437" s="340"/>
      <c r="AR437" s="340"/>
    </row>
    <row r="438" spans="1:44" x14ac:dyDescent="0.25">
      <c r="B438" s="30"/>
      <c r="C438" s="30"/>
      <c r="D438" s="81"/>
      <c r="E438" s="81"/>
      <c r="F438" s="81"/>
      <c r="I438" s="61"/>
      <c r="J438" s="61"/>
    </row>
    <row r="439" spans="1:44" x14ac:dyDescent="0.25">
      <c r="D439" s="82"/>
      <c r="E439" s="82"/>
      <c r="F439" s="82"/>
      <c r="G439" s="82"/>
      <c r="I439" s="61"/>
      <c r="J439" s="61"/>
    </row>
    <row r="440" spans="1:44" x14ac:dyDescent="0.25">
      <c r="A440" s="61"/>
      <c r="B440" s="113" t="s">
        <v>245</v>
      </c>
      <c r="C440" s="60"/>
      <c r="D440" s="114"/>
      <c r="E440" s="115"/>
      <c r="F440" s="115"/>
      <c r="G440" s="115"/>
      <c r="H440" s="115"/>
      <c r="I440" s="116"/>
      <c r="J440" s="327"/>
      <c r="L440" s="361"/>
    </row>
    <row r="441" spans="1:44" ht="15.9" customHeight="1" x14ac:dyDescent="0.25">
      <c r="A441" s="61"/>
      <c r="B441" s="799"/>
      <c r="C441" s="792"/>
      <c r="D441" s="792"/>
      <c r="E441" s="792"/>
      <c r="F441" s="792"/>
      <c r="G441" s="792"/>
      <c r="H441" s="792"/>
      <c r="I441" s="793"/>
      <c r="J441" s="447"/>
      <c r="L441" s="364"/>
    </row>
    <row r="442" spans="1:44" ht="15.9" customHeight="1" x14ac:dyDescent="0.25">
      <c r="A442" s="61"/>
      <c r="B442" s="794"/>
      <c r="C442" s="740"/>
      <c r="D442" s="740"/>
      <c r="E442" s="740"/>
      <c r="F442" s="740"/>
      <c r="G442" s="740"/>
      <c r="H442" s="740"/>
      <c r="I442" s="795"/>
      <c r="J442" s="447"/>
      <c r="L442" s="364"/>
    </row>
    <row r="443" spans="1:44" ht="15.9" customHeight="1" x14ac:dyDescent="0.25">
      <c r="A443" s="61"/>
      <c r="B443" s="794"/>
      <c r="C443" s="740"/>
      <c r="D443" s="740"/>
      <c r="E443" s="740"/>
      <c r="F443" s="740"/>
      <c r="G443" s="740"/>
      <c r="H443" s="740"/>
      <c r="I443" s="795"/>
      <c r="J443" s="447"/>
      <c r="L443" s="364"/>
    </row>
    <row r="444" spans="1:44" ht="15.9" customHeight="1" x14ac:dyDescent="0.25">
      <c r="A444" s="61"/>
      <c r="B444" s="794"/>
      <c r="C444" s="740"/>
      <c r="D444" s="740"/>
      <c r="E444" s="740"/>
      <c r="F444" s="740"/>
      <c r="G444" s="740"/>
      <c r="H444" s="740"/>
      <c r="I444" s="795"/>
      <c r="J444" s="447"/>
      <c r="L444" s="364"/>
    </row>
    <row r="445" spans="1:44" ht="15.9" customHeight="1" x14ac:dyDescent="0.25">
      <c r="A445" s="61"/>
      <c r="B445" s="794"/>
      <c r="C445" s="740"/>
      <c r="D445" s="740"/>
      <c r="E445" s="740"/>
      <c r="F445" s="740"/>
      <c r="G445" s="740"/>
      <c r="H445" s="740"/>
      <c r="I445" s="795"/>
      <c r="J445" s="447"/>
      <c r="L445" s="364"/>
    </row>
    <row r="446" spans="1:44" ht="15.9" customHeight="1" x14ac:dyDescent="0.25">
      <c r="A446" s="61"/>
      <c r="B446" s="796"/>
      <c r="C446" s="797"/>
      <c r="D446" s="797"/>
      <c r="E446" s="797"/>
      <c r="F446" s="797"/>
      <c r="G446" s="797"/>
      <c r="H446" s="797"/>
      <c r="I446" s="798"/>
      <c r="J446" s="447"/>
      <c r="L446" s="364"/>
    </row>
    <row r="447" spans="1:44" ht="54.9" customHeight="1" x14ac:dyDescent="0.25">
      <c r="B447" s="216"/>
      <c r="C447" s="15"/>
      <c r="D447" s="217"/>
      <c r="E447" s="218"/>
      <c r="F447" s="218"/>
      <c r="G447" s="218"/>
      <c r="H447" s="218"/>
      <c r="I447" s="175"/>
      <c r="J447" s="328"/>
      <c r="L447" s="29"/>
    </row>
    <row r="448" spans="1:44" x14ac:dyDescent="0.25">
      <c r="B448" s="29"/>
      <c r="D448" s="83"/>
      <c r="E448" s="84"/>
      <c r="F448" s="84"/>
      <c r="G448" s="84"/>
      <c r="H448" s="84"/>
      <c r="I448" s="110"/>
      <c r="J448" s="110"/>
      <c r="L448" s="29"/>
    </row>
    <row r="449" spans="2:12" x14ac:dyDescent="0.25">
      <c r="I449" s="61"/>
      <c r="J449" s="61"/>
    </row>
    <row r="450" spans="2:12" ht="18.75" customHeight="1" x14ac:dyDescent="0.25">
      <c r="B450" s="91" t="s">
        <v>624</v>
      </c>
      <c r="I450" s="61"/>
      <c r="J450" s="61"/>
      <c r="L450" s="91"/>
    </row>
    <row r="451" spans="2:12" x14ac:dyDescent="0.25">
      <c r="B451" s="2" t="s">
        <v>246</v>
      </c>
      <c r="D451" s="727"/>
      <c r="E451" s="707"/>
      <c r="F451" s="708"/>
      <c r="G451" s="61"/>
      <c r="H451" s="88"/>
      <c r="L451" s="2"/>
    </row>
    <row r="452" spans="2:12" ht="15" customHeight="1" x14ac:dyDescent="0.25">
      <c r="B452" s="2" t="s">
        <v>247</v>
      </c>
      <c r="D452" s="764"/>
      <c r="E452" s="701"/>
      <c r="F452" s="705"/>
      <c r="G452" s="61"/>
      <c r="H452" s="98"/>
      <c r="L452" s="2"/>
    </row>
    <row r="453" spans="2:12" ht="15" customHeight="1" x14ac:dyDescent="0.25">
      <c r="B453" s="2" t="s">
        <v>248</v>
      </c>
      <c r="C453" s="61"/>
      <c r="D453" s="818"/>
      <c r="E453" s="819"/>
      <c r="F453" s="820"/>
      <c r="G453" s="460"/>
      <c r="H453" s="658"/>
      <c r="I453" s="659"/>
      <c r="J453" s="169"/>
      <c r="L453" s="2"/>
    </row>
    <row r="454" spans="2:12" ht="15.75" customHeight="1" x14ac:dyDescent="0.25">
      <c r="C454" s="61"/>
      <c r="D454" s="821"/>
      <c r="E454" s="822"/>
      <c r="F454" s="823"/>
      <c r="G454" s="460"/>
      <c r="H454" s="658"/>
      <c r="I454" s="659"/>
      <c r="J454" s="169"/>
    </row>
    <row r="455" spans="2:12" ht="15.75" customHeight="1" x14ac:dyDescent="0.25">
      <c r="C455" s="61"/>
      <c r="D455" s="824"/>
      <c r="E455" s="825"/>
      <c r="F455" s="826"/>
      <c r="G455" s="460"/>
      <c r="H455" s="658"/>
      <c r="I455" s="659"/>
      <c r="J455" s="169"/>
    </row>
    <row r="456" spans="2:12" x14ac:dyDescent="0.25">
      <c r="D456" s="662"/>
      <c r="E456" s="662"/>
      <c r="F456" s="662"/>
      <c r="G456" s="2" t="s">
        <v>249</v>
      </c>
      <c r="H456" s="660"/>
      <c r="I456" s="661"/>
      <c r="J456" s="170"/>
    </row>
    <row r="457" spans="2:12" x14ac:dyDescent="0.25">
      <c r="B457" s="2" t="s">
        <v>460</v>
      </c>
      <c r="D457" s="441"/>
      <c r="E457" s="442"/>
      <c r="F457" s="461"/>
      <c r="G457" s="2" t="s">
        <v>250</v>
      </c>
      <c r="H457" s="763"/>
      <c r="I457" s="634"/>
      <c r="J457" s="176"/>
      <c r="L457" s="2"/>
    </row>
    <row r="458" spans="2:12" x14ac:dyDescent="0.25">
      <c r="B458" s="2" t="str">
        <f>IF(ISBLANK(D458),"COURRIEL",IF(OR(ISERR(FIND("@",D458)),NOT(ISERR(FIND(" ",D458))),ISERR(FIND(".",D458))),"Courriel invalide  ","COURRIEL"))</f>
        <v>COURRIEL</v>
      </c>
      <c r="C458" s="61"/>
      <c r="D458" s="665"/>
      <c r="E458" s="665"/>
      <c r="F458" s="665"/>
      <c r="G458" s="440"/>
      <c r="I458" s="61"/>
      <c r="J458" s="61"/>
      <c r="L458" s="2"/>
    </row>
    <row r="459" spans="2:12" x14ac:dyDescent="0.25">
      <c r="B459" s="2"/>
      <c r="D459" s="444"/>
      <c r="E459" s="445"/>
      <c r="F459" s="445"/>
      <c r="G459" s="88"/>
      <c r="H459" s="88" t="s">
        <v>650</v>
      </c>
      <c r="I459" s="61"/>
      <c r="J459" s="61"/>
      <c r="L459" s="2"/>
    </row>
    <row r="460" spans="2:12" x14ac:dyDescent="0.25">
      <c r="B460" s="2" t="s">
        <v>251</v>
      </c>
      <c r="D460" s="747"/>
      <c r="E460" s="669"/>
      <c r="F460" s="99"/>
      <c r="G460" s="94" t="s">
        <v>255</v>
      </c>
      <c r="H460" s="633"/>
      <c r="I460" s="634"/>
      <c r="J460" s="90"/>
      <c r="L460" s="2"/>
    </row>
    <row r="461" spans="2:12" x14ac:dyDescent="0.25">
      <c r="B461" s="2" t="s">
        <v>252</v>
      </c>
      <c r="D461" s="667"/>
      <c r="E461" s="667"/>
      <c r="F461" s="87"/>
      <c r="G461" s="94" t="s">
        <v>256</v>
      </c>
      <c r="H461" s="635"/>
      <c r="I461" s="636"/>
      <c r="J461" s="260"/>
      <c r="L461" s="2"/>
    </row>
    <row r="462" spans="2:12" x14ac:dyDescent="0.25">
      <c r="B462" s="2" t="s">
        <v>253</v>
      </c>
      <c r="D462" s="462"/>
      <c r="E462" s="30"/>
      <c r="F462"/>
      <c r="G462" s="89" t="s">
        <v>257</v>
      </c>
      <c r="H462" s="228"/>
      <c r="I462" s="111"/>
      <c r="J462" s="111"/>
      <c r="L462" s="2"/>
    </row>
    <row r="463" spans="2:12" x14ac:dyDescent="0.25">
      <c r="B463" s="2" t="s">
        <v>254</v>
      </c>
      <c r="D463" s="463"/>
      <c r="G463" s="89" t="s">
        <v>258</v>
      </c>
      <c r="H463" s="463"/>
      <c r="I463" s="60"/>
      <c r="J463" s="60"/>
      <c r="L463" s="2"/>
    </row>
    <row r="464" spans="2:12" ht="7.5" customHeight="1" x14ac:dyDescent="0.25">
      <c r="G464" s="93"/>
      <c r="H464" s="697"/>
      <c r="I464" s="698"/>
      <c r="J464" s="90"/>
    </row>
    <row r="465" spans="1:44" x14ac:dyDescent="0.25">
      <c r="B465" s="135" t="s">
        <v>259</v>
      </c>
      <c r="I465" s="61"/>
      <c r="J465" s="61"/>
      <c r="L465" s="135"/>
    </row>
    <row r="466" spans="1:44" ht="17.25" customHeight="1" x14ac:dyDescent="0.25">
      <c r="B466" s="2" t="s">
        <v>260</v>
      </c>
      <c r="D466" s="229"/>
      <c r="E466" s="140"/>
      <c r="F466" s="100"/>
      <c r="G466"/>
      <c r="L466" s="2"/>
    </row>
    <row r="467" spans="1:44" x14ac:dyDescent="0.25">
      <c r="B467" s="2" t="s">
        <v>261</v>
      </c>
      <c r="D467" s="392"/>
      <c r="E467" s="85" t="s">
        <v>262</v>
      </c>
      <c r="H467" s="30"/>
      <c r="I467" s="30"/>
      <c r="J467" s="30"/>
      <c r="L467" s="2"/>
    </row>
    <row r="468" spans="1:44" ht="16.5" customHeight="1" x14ac:dyDescent="0.25">
      <c r="B468" s="2" t="s">
        <v>263</v>
      </c>
      <c r="D468" s="760"/>
      <c r="E468" s="632"/>
      <c r="F468" s="100"/>
      <c r="G468" s="94" t="s">
        <v>267</v>
      </c>
      <c r="H468" s="762"/>
      <c r="I468" s="634"/>
      <c r="J468" s="262"/>
      <c r="L468" s="2"/>
    </row>
    <row r="469" spans="1:44" x14ac:dyDescent="0.25">
      <c r="B469" s="2" t="s">
        <v>264</v>
      </c>
      <c r="D469" s="759"/>
      <c r="E469" s="666"/>
      <c r="F469" s="100"/>
      <c r="G469" s="94" t="s">
        <v>256</v>
      </c>
      <c r="H469" s="759"/>
      <c r="I469" s="636"/>
      <c r="J469" s="9"/>
      <c r="L469" s="2"/>
    </row>
    <row r="470" spans="1:44" x14ac:dyDescent="0.25">
      <c r="B470" s="2" t="s">
        <v>265</v>
      </c>
      <c r="D470" s="765"/>
      <c r="E470" s="666"/>
      <c r="F470" s="14"/>
      <c r="G470" s="89" t="s">
        <v>257</v>
      </c>
      <c r="H470" s="464"/>
      <c r="I470" s="111"/>
      <c r="J470" s="30"/>
      <c r="L470" s="2"/>
    </row>
    <row r="471" spans="1:44" x14ac:dyDescent="0.25">
      <c r="B471" s="2" t="s">
        <v>266</v>
      </c>
      <c r="D471" s="663"/>
      <c r="E471" s="664"/>
      <c r="F471" s="87"/>
      <c r="G471" s="89" t="s">
        <v>258</v>
      </c>
      <c r="H471" s="463"/>
      <c r="I471" s="60"/>
      <c r="L471" s="2"/>
    </row>
    <row r="472" spans="1:44" x14ac:dyDescent="0.25">
      <c r="I472" s="61"/>
      <c r="J472" s="61"/>
      <c r="M472" s="49"/>
      <c r="N472" s="49"/>
      <c r="O472" s="49"/>
      <c r="P472" s="49"/>
      <c r="Q472" s="49"/>
      <c r="R472" s="49"/>
      <c r="S472" s="49"/>
      <c r="T472" s="49"/>
    </row>
    <row r="473" spans="1:44" x14ac:dyDescent="0.25">
      <c r="B473" s="135" t="s">
        <v>268</v>
      </c>
      <c r="C473" s="637" t="s">
        <v>269</v>
      </c>
      <c r="D473" s="638"/>
      <c r="E473" s="638"/>
      <c r="F473" s="639"/>
      <c r="G473" s="184" t="s">
        <v>270</v>
      </c>
      <c r="H473" s="692" t="s">
        <v>271</v>
      </c>
      <c r="I473" s="638"/>
      <c r="J473" s="196"/>
      <c r="L473" s="135"/>
      <c r="M473" s="49"/>
      <c r="N473" s="49"/>
      <c r="O473" s="49"/>
      <c r="P473" s="49"/>
      <c r="Q473" s="49"/>
      <c r="R473" s="49"/>
      <c r="S473" s="49"/>
      <c r="T473" s="49"/>
    </row>
    <row r="474" spans="1:44" x14ac:dyDescent="0.25">
      <c r="A474" s="7"/>
      <c r="B474" s="2"/>
      <c r="C474" s="694"/>
      <c r="D474" s="695"/>
      <c r="E474" s="695"/>
      <c r="F474" s="696"/>
      <c r="G474" s="470"/>
      <c r="H474" s="686"/>
      <c r="I474" s="699"/>
      <c r="J474" s="86"/>
      <c r="L474" s="2"/>
    </row>
    <row r="475" spans="1:44" x14ac:dyDescent="0.25">
      <c r="B475" s="2"/>
      <c r="C475" s="688"/>
      <c r="D475" s="689"/>
      <c r="E475" s="689"/>
      <c r="F475" s="690"/>
      <c r="G475" s="471"/>
      <c r="H475" s="691"/>
      <c r="I475" s="666"/>
      <c r="J475" s="86"/>
      <c r="L475" s="2"/>
    </row>
    <row r="476" spans="1:44" x14ac:dyDescent="0.25">
      <c r="A476" s="30"/>
      <c r="B476" s="95"/>
      <c r="C476" s="700"/>
      <c r="D476" s="701"/>
      <c r="E476" s="701"/>
      <c r="F476" s="702"/>
      <c r="G476" s="472">
        <v>0</v>
      </c>
      <c r="H476" s="357"/>
      <c r="I476" s="294"/>
      <c r="J476" s="86"/>
      <c r="L476" s="2"/>
    </row>
    <row r="477" spans="1:44" x14ac:dyDescent="0.25">
      <c r="A477" s="30"/>
      <c r="B477" s="2"/>
      <c r="C477" s="30"/>
      <c r="D477" s="703"/>
      <c r="E477" s="704"/>
      <c r="F477" s="704"/>
      <c r="G477" s="473">
        <f>SUM(G474:G476)</f>
        <v>0</v>
      </c>
      <c r="H477" s="350"/>
      <c r="I477" s="351"/>
      <c r="J477" s="197"/>
      <c r="L477" s="2"/>
      <c r="U477" s="1"/>
      <c r="V477" s="1"/>
      <c r="W477" s="1"/>
      <c r="X477" s="1"/>
      <c r="Y477" s="61"/>
    </row>
    <row r="478" spans="1:44" s="49" customFormat="1" ht="5.25" customHeight="1" x14ac:dyDescent="0.25">
      <c r="A478" s="30"/>
      <c r="B478" s="96"/>
      <c r="C478" s="30"/>
      <c r="D478" s="90"/>
      <c r="E478" s="90"/>
      <c r="F478" s="97"/>
      <c r="G478" s="2"/>
      <c r="H478" s="112"/>
      <c r="I478" s="9"/>
      <c r="J478" s="177"/>
      <c r="K478" s="1"/>
      <c r="L478" s="2"/>
      <c r="M478"/>
      <c r="N478"/>
      <c r="O478"/>
      <c r="P478"/>
      <c r="Q478"/>
      <c r="R478"/>
      <c r="S478"/>
      <c r="T478"/>
      <c r="Z478" s="1"/>
      <c r="AA478" s="1"/>
      <c r="AB478" s="1"/>
      <c r="AC478" s="1"/>
      <c r="AD478" s="1"/>
      <c r="AE478" s="1"/>
      <c r="AF478" s="1"/>
      <c r="AG478" s="1"/>
      <c r="AH478" s="1"/>
      <c r="AI478" s="1"/>
      <c r="AJ478" s="1"/>
      <c r="AK478" s="1"/>
      <c r="AL478" s="1"/>
      <c r="AM478" s="1"/>
      <c r="AN478" s="1"/>
      <c r="AO478" s="1"/>
      <c r="AP478" s="1"/>
      <c r="AQ478" s="1"/>
      <c r="AR478" s="1"/>
    </row>
    <row r="479" spans="1:44" s="49" customFormat="1" x14ac:dyDescent="0.25">
      <c r="A479" s="1"/>
      <c r="B479" s="96"/>
      <c r="C479" s="144" t="s">
        <v>525</v>
      </c>
      <c r="D479" s="47"/>
      <c r="E479" s="144"/>
      <c r="F479" s="145"/>
      <c r="G479" s="146" t="s">
        <v>526</v>
      </c>
      <c r="H479" s="144"/>
      <c r="I479" s="144"/>
      <c r="J479" s="189"/>
      <c r="K479" s="1"/>
      <c r="L479" s="2"/>
      <c r="M479"/>
      <c r="N479"/>
      <c r="O479"/>
      <c r="P479"/>
      <c r="Q479"/>
      <c r="R479"/>
      <c r="S479"/>
      <c r="T479"/>
      <c r="Z479" s="1"/>
      <c r="AA479" s="1"/>
      <c r="AB479" s="1"/>
      <c r="AC479" s="1"/>
      <c r="AD479" s="1"/>
      <c r="AE479" s="1"/>
      <c r="AF479" s="1"/>
      <c r="AG479" s="1"/>
      <c r="AH479" s="1"/>
      <c r="AI479" s="1"/>
      <c r="AJ479" s="1"/>
      <c r="AK479" s="1"/>
      <c r="AL479" s="1"/>
      <c r="AM479" s="1"/>
      <c r="AN479" s="1"/>
      <c r="AO479" s="1"/>
      <c r="AP479" s="1"/>
      <c r="AQ479" s="1"/>
      <c r="AR479" s="1"/>
    </row>
    <row r="480" spans="1:44" x14ac:dyDescent="0.25">
      <c r="B480" s="96"/>
      <c r="C480" s="150" t="s">
        <v>523</v>
      </c>
      <c r="D480" s="151"/>
      <c r="E480" s="150"/>
      <c r="F480" s="474"/>
      <c r="G480" s="156" t="s">
        <v>277</v>
      </c>
      <c r="H480" s="152"/>
      <c r="I480" s="475"/>
      <c r="J480" s="190"/>
      <c r="L480" s="2"/>
    </row>
    <row r="481" spans="2:12" x14ac:dyDescent="0.25">
      <c r="B481" s="2"/>
      <c r="C481" s="153" t="s">
        <v>272</v>
      </c>
      <c r="D481" s="92"/>
      <c r="E481" s="153"/>
      <c r="F481" s="486"/>
      <c r="G481" s="157" t="s">
        <v>278</v>
      </c>
      <c r="H481" s="154"/>
      <c r="I481" s="487"/>
      <c r="J481" s="190"/>
      <c r="L481" s="2"/>
    </row>
    <row r="482" spans="2:12" x14ac:dyDescent="0.25">
      <c r="B482" s="2"/>
      <c r="C482" s="155" t="s">
        <v>651</v>
      </c>
      <c r="D482" s="92"/>
      <c r="E482" s="155"/>
      <c r="F482" s="486"/>
      <c r="G482" s="157" t="s">
        <v>279</v>
      </c>
      <c r="H482" s="154"/>
      <c r="I482" s="487"/>
      <c r="J482" s="190"/>
      <c r="L482" s="2"/>
    </row>
    <row r="483" spans="2:12" x14ac:dyDescent="0.25">
      <c r="B483" s="2"/>
      <c r="C483" s="155" t="s">
        <v>273</v>
      </c>
      <c r="D483" s="92"/>
      <c r="E483" s="155"/>
      <c r="F483" s="486"/>
      <c r="G483" s="682" t="s">
        <v>280</v>
      </c>
      <c r="H483" s="683"/>
      <c r="I483" s="487"/>
      <c r="J483" s="190"/>
      <c r="L483" s="2"/>
    </row>
    <row r="484" spans="2:12" x14ac:dyDescent="0.25">
      <c r="B484" s="2"/>
      <c r="C484" s="153" t="s">
        <v>274</v>
      </c>
      <c r="D484" s="92"/>
      <c r="E484" s="153"/>
      <c r="F484" s="486"/>
      <c r="G484" s="684"/>
      <c r="H484" s="685"/>
      <c r="I484" s="489"/>
      <c r="J484" s="190"/>
      <c r="L484" s="2"/>
    </row>
    <row r="485" spans="2:12" x14ac:dyDescent="0.25">
      <c r="B485" s="2"/>
      <c r="C485" s="153" t="s">
        <v>275</v>
      </c>
      <c r="D485" s="92"/>
      <c r="E485" s="153"/>
      <c r="F485" s="486"/>
      <c r="G485" s="329" t="s">
        <v>542</v>
      </c>
      <c r="H485" s="330"/>
      <c r="I485" s="476">
        <f>SUM(I480:I484)</f>
        <v>0</v>
      </c>
      <c r="J485" s="191"/>
      <c r="L485" s="2"/>
    </row>
    <row r="486" spans="2:12" x14ac:dyDescent="0.25">
      <c r="C486" s="153" t="s">
        <v>276</v>
      </c>
      <c r="D486" s="92"/>
      <c r="E486" s="153"/>
      <c r="F486" s="486"/>
      <c r="G486" s="670"/>
      <c r="H486" s="671"/>
      <c r="I486" s="331"/>
      <c r="J486" s="190"/>
    </row>
    <row r="487" spans="2:12" x14ac:dyDescent="0.25">
      <c r="C487" s="672"/>
      <c r="D487" s="673"/>
      <c r="E487" s="674"/>
      <c r="F487" s="488"/>
      <c r="G487" s="675"/>
      <c r="H487" s="676"/>
      <c r="I487" s="332"/>
      <c r="J487" s="82"/>
    </row>
    <row r="488" spans="2:12" ht="13.8" thickBot="1" x14ac:dyDescent="0.3">
      <c r="C488" s="147" t="s">
        <v>540</v>
      </c>
      <c r="D488"/>
      <c r="E488" s="148"/>
      <c r="F488" s="477">
        <f>SUM(F480:F487)</f>
        <v>0</v>
      </c>
      <c r="G488" s="193" t="s">
        <v>281</v>
      </c>
      <c r="H488" s="149"/>
      <c r="I488" s="477">
        <f>F488-I485</f>
        <v>0</v>
      </c>
      <c r="J488" s="192"/>
    </row>
    <row r="489" spans="2:12" ht="3.75" customHeight="1" x14ac:dyDescent="0.25">
      <c r="F489" s="30"/>
      <c r="H489" s="30"/>
      <c r="I489" s="63"/>
      <c r="J489" s="63"/>
    </row>
    <row r="490" spans="2:12" x14ac:dyDescent="0.25">
      <c r="B490" s="91" t="s">
        <v>623</v>
      </c>
      <c r="I490" s="61"/>
      <c r="J490" s="61"/>
      <c r="L490" s="91"/>
    </row>
    <row r="491" spans="2:12" x14ac:dyDescent="0.25">
      <c r="B491" s="2" t="str">
        <f>B451</f>
        <v xml:space="preserve">NOM DE FAMILLE </v>
      </c>
      <c r="D491" s="727"/>
      <c r="E491" s="707"/>
      <c r="F491" s="708"/>
      <c r="G491" s="61"/>
      <c r="H491" s="88"/>
      <c r="L491" s="2"/>
    </row>
    <row r="492" spans="2:12" ht="15" customHeight="1" x14ac:dyDescent="0.25">
      <c r="B492" s="2" t="str">
        <f>B452</f>
        <v>PRÉNOMS</v>
      </c>
      <c r="D492" s="764"/>
      <c r="E492" s="701"/>
      <c r="F492" s="705"/>
      <c r="G492" s="61"/>
      <c r="H492" s="98"/>
      <c r="L492" s="2"/>
    </row>
    <row r="493" spans="2:12" ht="15" customHeight="1" x14ac:dyDescent="0.25">
      <c r="B493" s="2" t="str">
        <f>B453</f>
        <v>ADRESSE</v>
      </c>
      <c r="C493" s="61"/>
      <c r="D493" s="766"/>
      <c r="E493" s="767"/>
      <c r="F493" s="768"/>
      <c r="G493" s="460"/>
      <c r="H493" s="658"/>
      <c r="I493" s="659"/>
      <c r="J493" s="169"/>
      <c r="L493" s="2"/>
    </row>
    <row r="494" spans="2:12" ht="15.75" customHeight="1" x14ac:dyDescent="0.25">
      <c r="C494" s="61"/>
      <c r="D494" s="769"/>
      <c r="E494" s="770"/>
      <c r="F494" s="771"/>
      <c r="G494" s="460"/>
      <c r="H494" s="658"/>
      <c r="I494" s="659"/>
      <c r="J494" s="169"/>
    </row>
    <row r="495" spans="2:12" ht="15.75" customHeight="1" x14ac:dyDescent="0.25">
      <c r="C495" s="61"/>
      <c r="D495" s="772"/>
      <c r="E495" s="773"/>
      <c r="F495" s="774"/>
      <c r="G495" s="460"/>
      <c r="H495" s="658"/>
      <c r="I495" s="659"/>
      <c r="J495" s="169"/>
    </row>
    <row r="496" spans="2:12" x14ac:dyDescent="0.25">
      <c r="D496" s="662"/>
      <c r="E496" s="662"/>
      <c r="F496" s="662"/>
      <c r="G496" s="2" t="s">
        <v>249</v>
      </c>
      <c r="H496" s="660"/>
      <c r="I496" s="661"/>
      <c r="J496" s="170"/>
    </row>
    <row r="497" spans="2:20" x14ac:dyDescent="0.25">
      <c r="B497" s="2" t="str">
        <f>B457</f>
        <v>TÉLÉPHONE (BUREAU)</v>
      </c>
      <c r="D497" s="441"/>
      <c r="E497" s="442"/>
      <c r="F497" s="461"/>
      <c r="G497" s="2" t="str">
        <f>G457</f>
        <v xml:space="preserve">NAISSANCE   </v>
      </c>
      <c r="H497" s="763"/>
      <c r="I497" s="634"/>
      <c r="J497" s="176"/>
      <c r="L497" s="2"/>
    </row>
    <row r="498" spans="2:20" x14ac:dyDescent="0.25">
      <c r="B498" s="2" t="str">
        <f>IF(ISBLANK(D498),"COURRIEL",IF(OR(ISERR(FIND("@",D498)),NOT(ISERR(FIND(" ",D498))),ISERR(FIND(".",D498))),"Courriel invalide  ","COURRIEL"))</f>
        <v>COURRIEL</v>
      </c>
      <c r="C498" s="61"/>
      <c r="D498" s="665"/>
      <c r="E498" s="665"/>
      <c r="F498" s="665"/>
      <c r="G498" s="440"/>
      <c r="I498" s="61"/>
      <c r="J498" s="61"/>
      <c r="L498" s="2"/>
    </row>
    <row r="499" spans="2:20" x14ac:dyDescent="0.25">
      <c r="B499" s="2"/>
      <c r="D499" s="444"/>
      <c r="E499" s="445"/>
      <c r="F499" s="445"/>
      <c r="G499" s="88"/>
      <c r="H499" s="88" t="str">
        <f>H459</f>
        <v>(si moins de 3 ans pour l'employeur actuel)</v>
      </c>
      <c r="I499" s="61"/>
      <c r="J499" s="61"/>
      <c r="L499" s="2"/>
    </row>
    <row r="500" spans="2:20" x14ac:dyDescent="0.25">
      <c r="B500" s="2" t="str">
        <f>B460</f>
        <v>EMPLOYEUR ACTUEL</v>
      </c>
      <c r="D500" s="747"/>
      <c r="E500" s="669"/>
      <c r="F500" s="99"/>
      <c r="G500" s="94" t="str">
        <f>G460</f>
        <v xml:space="preserve">ANCIEN EMPLOYEUR    </v>
      </c>
      <c r="H500" s="633"/>
      <c r="I500" s="634"/>
      <c r="J500" s="90"/>
      <c r="L500" s="2"/>
    </row>
    <row r="501" spans="2:20" x14ac:dyDescent="0.25">
      <c r="B501" s="2" t="str">
        <f>B461</f>
        <v>TÉLÉPHONE DE L'EMPLOYEUR</v>
      </c>
      <c r="D501" s="667"/>
      <c r="E501" s="667"/>
      <c r="F501" s="87"/>
      <c r="G501" s="94" t="str">
        <f>G461</f>
        <v xml:space="preserve">TÉLÉPHONE    </v>
      </c>
      <c r="H501" s="635"/>
      <c r="I501" s="636"/>
      <c r="J501" s="260"/>
      <c r="L501" s="2"/>
    </row>
    <row r="502" spans="2:20" x14ac:dyDescent="0.25">
      <c r="B502" s="2" t="str">
        <f>B462</f>
        <v>EMPLOYEUR DEPUIS QUAND?</v>
      </c>
      <c r="D502" s="462"/>
      <c r="E502" s="30"/>
      <c r="F502"/>
      <c r="G502" s="89" t="str">
        <f>G462</f>
        <v xml:space="preserve">DEPUIS QUAND?    </v>
      </c>
      <c r="H502" s="228"/>
      <c r="I502" s="111"/>
      <c r="J502" s="111"/>
      <c r="L502" s="2"/>
    </row>
    <row r="503" spans="2:20" x14ac:dyDescent="0.25">
      <c r="B503" s="2" t="str">
        <f>B463</f>
        <v>SALAIRE</v>
      </c>
      <c r="D503" s="463"/>
      <c r="G503" s="89" t="str">
        <f>G463</f>
        <v xml:space="preserve">SALAIRE    </v>
      </c>
      <c r="H503" s="463"/>
      <c r="I503" s="60"/>
      <c r="J503" s="60"/>
      <c r="L503" s="2"/>
    </row>
    <row r="504" spans="2:20" ht="9.75" customHeight="1" x14ac:dyDescent="0.25">
      <c r="G504" s="93"/>
      <c r="H504" s="697"/>
      <c r="I504" s="698"/>
      <c r="J504" s="90"/>
    </row>
    <row r="505" spans="2:20" x14ac:dyDescent="0.25">
      <c r="B505" s="135" t="str">
        <f t="shared" ref="B505:B511" si="138">B465</f>
        <v>FAMILLE</v>
      </c>
      <c r="I505" s="61"/>
      <c r="J505" s="61"/>
      <c r="L505" s="135"/>
    </row>
    <row r="506" spans="2:20" ht="17.25" customHeight="1" x14ac:dyDescent="0.25">
      <c r="B506" s="2" t="str">
        <f t="shared" si="138"/>
        <v>ÉTAT CIVIL</v>
      </c>
      <c r="D506" s="229"/>
      <c r="E506" s="140"/>
      <c r="F506" s="100"/>
      <c r="G506"/>
      <c r="L506" s="2"/>
    </row>
    <row r="507" spans="2:20" x14ac:dyDescent="0.25">
      <c r="B507" s="2" t="str">
        <f t="shared" si="138"/>
        <v>PERSONNES À CHARGE</v>
      </c>
      <c r="D507" s="392"/>
      <c r="E507" s="85" t="str">
        <f>E467</f>
        <v>excluant votre conjoint(e)</v>
      </c>
      <c r="H507" s="30"/>
      <c r="I507" s="30"/>
      <c r="J507" s="30"/>
      <c r="L507" s="2"/>
    </row>
    <row r="508" spans="2:20" ht="16.5" customHeight="1" x14ac:dyDescent="0.25">
      <c r="B508" s="2" t="str">
        <f t="shared" si="138"/>
        <v xml:space="preserve">NOM DE VOTRE CONJOINT(E) </v>
      </c>
      <c r="D508" s="631"/>
      <c r="E508" s="632"/>
      <c r="F508" s="100"/>
      <c r="G508" s="94" t="str">
        <f>G468</f>
        <v xml:space="preserve">SON EMPLOYEUR    </v>
      </c>
      <c r="H508" s="633"/>
      <c r="I508" s="634"/>
      <c r="J508" s="262"/>
      <c r="L508" s="2"/>
    </row>
    <row r="509" spans="2:20" x14ac:dyDescent="0.25">
      <c r="B509" s="2" t="str">
        <f t="shared" si="138"/>
        <v>PRÉNOM</v>
      </c>
      <c r="D509" s="635"/>
      <c r="E509" s="666"/>
      <c r="F509" s="100"/>
      <c r="G509" s="94" t="str">
        <f>G469</f>
        <v xml:space="preserve">TÉLÉPHONE    </v>
      </c>
      <c r="H509" s="635"/>
      <c r="I509" s="636"/>
      <c r="J509" s="9"/>
      <c r="L509" s="2"/>
    </row>
    <row r="510" spans="2:20" x14ac:dyDescent="0.25">
      <c r="B510" s="2" t="str">
        <f t="shared" si="138"/>
        <v>DATE DE NAISSANCE</v>
      </c>
      <c r="D510" s="635"/>
      <c r="E510" s="666"/>
      <c r="F510" s="14"/>
      <c r="G510" s="89" t="str">
        <f>G470</f>
        <v xml:space="preserve">DEPUIS QUAND?    </v>
      </c>
      <c r="H510" s="228"/>
      <c r="I510" s="111"/>
      <c r="J510" s="30"/>
      <c r="L510" s="2"/>
    </row>
    <row r="511" spans="2:20" x14ac:dyDescent="0.25">
      <c r="B511" s="2" t="str">
        <f t="shared" si="138"/>
        <v>EMPLOI</v>
      </c>
      <c r="D511" s="663"/>
      <c r="E511" s="664"/>
      <c r="F511" s="87"/>
      <c r="G511" s="89" t="str">
        <f>G471</f>
        <v xml:space="preserve">SALAIRE    </v>
      </c>
      <c r="H511" s="463"/>
      <c r="I511" s="60"/>
      <c r="L511" s="2"/>
    </row>
    <row r="512" spans="2:20" x14ac:dyDescent="0.25">
      <c r="I512" s="61"/>
      <c r="J512" s="61"/>
      <c r="M512" s="49"/>
      <c r="N512" s="49"/>
      <c r="O512" s="49"/>
      <c r="P512" s="49"/>
      <c r="Q512" s="49"/>
      <c r="R512" s="49"/>
      <c r="S512" s="49"/>
      <c r="T512" s="49"/>
    </row>
    <row r="513" spans="1:44" x14ac:dyDescent="0.25">
      <c r="B513" s="135" t="str">
        <f t="shared" ref="B513:I513" si="139">B473</f>
        <v>SITUATION FINANCIÈRE</v>
      </c>
      <c r="C513" s="637" t="str">
        <f t="shared" si="139"/>
        <v>Sources de revenu</v>
      </c>
      <c r="D513" s="638">
        <f t="shared" si="139"/>
        <v>0</v>
      </c>
      <c r="E513" s="638">
        <f t="shared" si="139"/>
        <v>0</v>
      </c>
      <c r="F513" s="639">
        <f t="shared" si="139"/>
        <v>0</v>
      </c>
      <c r="G513" s="184" t="str">
        <f t="shared" si="139"/>
        <v>Montant annuel</v>
      </c>
      <c r="H513" s="692" t="str">
        <f t="shared" si="139"/>
        <v>Commentaires</v>
      </c>
      <c r="I513" s="638">
        <f t="shared" si="139"/>
        <v>0</v>
      </c>
      <c r="J513" s="196"/>
      <c r="L513" s="135"/>
      <c r="M513" s="49"/>
      <c r="N513" s="49"/>
      <c r="O513" s="49"/>
      <c r="P513" s="49"/>
      <c r="Q513" s="49"/>
      <c r="R513" s="49"/>
      <c r="S513" s="49"/>
      <c r="T513" s="49"/>
    </row>
    <row r="514" spans="1:44" x14ac:dyDescent="0.25">
      <c r="A514" s="7"/>
      <c r="B514" s="2"/>
      <c r="C514" s="694"/>
      <c r="D514" s="695"/>
      <c r="E514" s="695"/>
      <c r="F514" s="696"/>
      <c r="G514" s="478"/>
      <c r="H514" s="686"/>
      <c r="I514" s="699"/>
      <c r="J514" s="86"/>
      <c r="L514" s="2"/>
    </row>
    <row r="515" spans="1:44" x14ac:dyDescent="0.25">
      <c r="B515" s="2"/>
      <c r="C515" s="688"/>
      <c r="D515" s="689"/>
      <c r="E515" s="689"/>
      <c r="F515" s="690"/>
      <c r="G515" s="490"/>
      <c r="H515" s="691"/>
      <c r="I515" s="666"/>
      <c r="J515" s="86"/>
      <c r="L515" s="2"/>
    </row>
    <row r="516" spans="1:44" x14ac:dyDescent="0.25">
      <c r="A516" s="30"/>
      <c r="B516" s="95"/>
      <c r="C516" s="700"/>
      <c r="D516" s="701"/>
      <c r="E516" s="701"/>
      <c r="F516" s="702"/>
      <c r="G516" s="491"/>
      <c r="H516" s="357"/>
      <c r="I516" s="294"/>
      <c r="J516" s="86"/>
      <c r="L516" s="2"/>
    </row>
    <row r="517" spans="1:44" x14ac:dyDescent="0.25">
      <c r="A517" s="30"/>
      <c r="B517" s="2"/>
      <c r="C517" s="30"/>
      <c r="D517" s="703"/>
      <c r="E517" s="704"/>
      <c r="F517" s="704"/>
      <c r="G517" s="484">
        <f>SUM(G514:G516)</f>
        <v>0</v>
      </c>
      <c r="H517" s="350"/>
      <c r="I517" s="351"/>
      <c r="J517" s="197"/>
      <c r="L517" s="2"/>
      <c r="U517" s="1"/>
      <c r="V517" s="1"/>
      <c r="W517" s="1"/>
      <c r="X517" s="1"/>
      <c r="Y517" s="61"/>
    </row>
    <row r="518" spans="1:44" s="49" customFormat="1" ht="6.75" customHeight="1" x14ac:dyDescent="0.25">
      <c r="A518" s="30"/>
      <c r="B518" s="96"/>
      <c r="C518" s="30"/>
      <c r="D518" s="90"/>
      <c r="E518" s="90"/>
      <c r="F518" s="97"/>
      <c r="G518" s="2"/>
      <c r="H518" s="112"/>
      <c r="I518" s="9"/>
      <c r="J518" s="177"/>
      <c r="K518" s="1"/>
      <c r="L518" s="2"/>
      <c r="M518"/>
      <c r="N518"/>
      <c r="O518"/>
      <c r="P518"/>
      <c r="Q518"/>
      <c r="R518"/>
      <c r="S518"/>
      <c r="T518"/>
      <c r="Z518" s="1"/>
      <c r="AA518" s="1"/>
      <c r="AB518" s="1"/>
      <c r="AC518" s="1"/>
      <c r="AD518" s="1"/>
      <c r="AE518" s="1"/>
      <c r="AF518" s="1"/>
      <c r="AG518" s="1"/>
      <c r="AH518" s="1"/>
      <c r="AI518" s="1"/>
      <c r="AJ518" s="1"/>
      <c r="AK518" s="1"/>
      <c r="AL518" s="1"/>
      <c r="AM518" s="1"/>
      <c r="AN518" s="1"/>
      <c r="AO518" s="1"/>
      <c r="AP518" s="1"/>
      <c r="AQ518" s="1"/>
      <c r="AR518" s="1"/>
    </row>
    <row r="519" spans="1:44" s="49" customFormat="1" x14ac:dyDescent="0.25">
      <c r="A519" s="1"/>
      <c r="B519" s="96"/>
      <c r="C519" s="144" t="str">
        <f t="shared" ref="C519:C526" si="140">C479</f>
        <v>ACTIF</v>
      </c>
      <c r="D519" s="47"/>
      <c r="E519" s="144"/>
      <c r="F519" s="145"/>
      <c r="G519" s="146" t="s">
        <v>526</v>
      </c>
      <c r="H519" s="144"/>
      <c r="I519" s="144"/>
      <c r="J519" s="189"/>
      <c r="K519" s="1"/>
      <c r="L519" s="2"/>
      <c r="M519"/>
      <c r="N519"/>
      <c r="O519"/>
      <c r="P519"/>
      <c r="Q519"/>
      <c r="R519"/>
      <c r="S519"/>
      <c r="T519"/>
      <c r="Z519" s="1"/>
      <c r="AA519" s="1"/>
      <c r="AB519" s="1"/>
      <c r="AC519" s="1"/>
      <c r="AD519" s="1"/>
      <c r="AE519" s="1"/>
      <c r="AF519" s="1"/>
      <c r="AG519" s="1"/>
      <c r="AH519" s="1"/>
      <c r="AI519" s="1"/>
      <c r="AJ519" s="1"/>
      <c r="AK519" s="1"/>
      <c r="AL519" s="1"/>
      <c r="AM519" s="1"/>
      <c r="AN519" s="1"/>
      <c r="AO519" s="1"/>
      <c r="AP519" s="1"/>
      <c r="AQ519" s="1"/>
      <c r="AR519" s="1"/>
    </row>
    <row r="520" spans="1:44" x14ac:dyDescent="0.25">
      <c r="B520" s="96"/>
      <c r="C520" s="150" t="str">
        <f t="shared" si="140"/>
        <v>Encaisse</v>
      </c>
      <c r="D520" s="151"/>
      <c r="E520" s="150"/>
      <c r="F520" s="480"/>
      <c r="G520" s="156" t="str">
        <f t="shared" ref="G520:H525" si="141">G480</f>
        <v>Emprunts bancaires (solde)</v>
      </c>
      <c r="H520" s="152"/>
      <c r="I520" s="482"/>
      <c r="J520" s="190"/>
      <c r="L520" s="2"/>
    </row>
    <row r="521" spans="1:44" x14ac:dyDescent="0.25">
      <c r="B521" s="2"/>
      <c r="C521" s="153" t="str">
        <f t="shared" si="140"/>
        <v>RÉER</v>
      </c>
      <c r="D521" s="92"/>
      <c r="E521" s="153"/>
      <c r="F521" s="486"/>
      <c r="G521" s="157" t="str">
        <f t="shared" si="141"/>
        <v>Cartes de crédit</v>
      </c>
      <c r="H521" s="154"/>
      <c r="I521" s="487"/>
      <c r="J521" s="190"/>
      <c r="L521" s="2"/>
    </row>
    <row r="522" spans="1:44" x14ac:dyDescent="0.25">
      <c r="B522" s="2"/>
      <c r="C522" s="155" t="str">
        <f t="shared" si="140"/>
        <v>Assurance-vie (valeur résiduelle)</v>
      </c>
      <c r="D522" s="92"/>
      <c r="E522" s="155"/>
      <c r="F522" s="486"/>
      <c r="G522" s="157" t="str">
        <f t="shared" si="141"/>
        <v>Prêt hypothécaire</v>
      </c>
      <c r="H522" s="154"/>
      <c r="I522" s="487"/>
      <c r="J522" s="190"/>
      <c r="L522" s="2"/>
    </row>
    <row r="523" spans="1:44" x14ac:dyDescent="0.25">
      <c r="B523" s="2"/>
      <c r="C523" s="155" t="str">
        <f t="shared" si="140"/>
        <v>Immobilier (valeur actuelle)</v>
      </c>
      <c r="D523" s="92"/>
      <c r="E523" s="155"/>
      <c r="F523" s="486"/>
      <c r="G523" s="682" t="str">
        <f t="shared" si="141"/>
        <v>Autre passif</v>
      </c>
      <c r="H523" s="683">
        <f t="shared" si="141"/>
        <v>0</v>
      </c>
      <c r="I523" s="487"/>
      <c r="J523" s="190"/>
      <c r="L523" s="2"/>
    </row>
    <row r="524" spans="1:44" x14ac:dyDescent="0.25">
      <c r="B524" s="2"/>
      <c r="C524" s="153" t="str">
        <f t="shared" si="140"/>
        <v>Véhicules</v>
      </c>
      <c r="D524" s="92"/>
      <c r="E524" s="153"/>
      <c r="F524" s="486"/>
      <c r="G524" s="684"/>
      <c r="H524" s="685"/>
      <c r="I524" s="489"/>
      <c r="J524" s="190"/>
      <c r="L524" s="2"/>
    </row>
    <row r="525" spans="1:44" x14ac:dyDescent="0.25">
      <c r="B525" s="2"/>
      <c r="C525" s="153" t="str">
        <f t="shared" si="140"/>
        <v>Placements (valeur en $)</v>
      </c>
      <c r="D525" s="92"/>
      <c r="E525" s="153"/>
      <c r="F525" s="486">
        <v>0</v>
      </c>
      <c r="G525" s="329" t="str">
        <f t="shared" si="141"/>
        <v>PASSIF TOTAL</v>
      </c>
      <c r="H525" s="330"/>
      <c r="I525" s="483">
        <f>SUM(I520:I524)</f>
        <v>0</v>
      </c>
      <c r="J525" s="191"/>
      <c r="L525" s="2"/>
    </row>
    <row r="526" spans="1:44" x14ac:dyDescent="0.25">
      <c r="C526" s="153" t="str">
        <f t="shared" si="140"/>
        <v>Ménage</v>
      </c>
      <c r="D526" s="92"/>
      <c r="E526" s="153"/>
      <c r="F526" s="486"/>
      <c r="G526" s="670"/>
      <c r="H526" s="671"/>
      <c r="I526" s="331"/>
      <c r="J526" s="190"/>
    </row>
    <row r="527" spans="1:44" x14ac:dyDescent="0.25">
      <c r="C527" s="672"/>
      <c r="D527" s="673"/>
      <c r="E527" s="674"/>
      <c r="F527" s="488"/>
      <c r="G527" s="675"/>
      <c r="H527" s="676"/>
      <c r="I527" s="332"/>
      <c r="J527" s="82"/>
    </row>
    <row r="528" spans="1:44" ht="13.8" thickBot="1" x14ac:dyDescent="0.3">
      <c r="C528" s="147" t="str">
        <f>C488</f>
        <v>ACTIF TOTAL</v>
      </c>
      <c r="D528"/>
      <c r="E528" s="148"/>
      <c r="F528" s="481">
        <f>SUM(F520:F527)</f>
        <v>0</v>
      </c>
      <c r="G528" s="193" t="str">
        <f>G488</f>
        <v>VALEUR NETTE</v>
      </c>
      <c r="H528" s="149"/>
      <c r="I528" s="481">
        <f>F528-I525</f>
        <v>0</v>
      </c>
      <c r="J528" s="192"/>
    </row>
    <row r="529" spans="2:12" ht="6" customHeight="1" x14ac:dyDescent="0.25">
      <c r="F529" s="30"/>
      <c r="H529" s="30"/>
      <c r="I529" s="63"/>
      <c r="J529" s="63"/>
    </row>
    <row r="530" spans="2:12" ht="18.75" customHeight="1" x14ac:dyDescent="0.25">
      <c r="B530" s="91" t="s">
        <v>625</v>
      </c>
      <c r="I530" s="61"/>
      <c r="J530" s="61"/>
      <c r="L530" s="91"/>
    </row>
    <row r="531" spans="2:12" x14ac:dyDescent="0.25">
      <c r="B531" s="2" t="str">
        <f>B491</f>
        <v xml:space="preserve">NOM DE FAMILLE </v>
      </c>
      <c r="D531" s="706"/>
      <c r="E531" s="707"/>
      <c r="F531" s="708"/>
      <c r="G531" s="61"/>
      <c r="H531" s="88"/>
      <c r="L531" s="2"/>
    </row>
    <row r="532" spans="2:12" ht="15" customHeight="1" x14ac:dyDescent="0.25">
      <c r="B532" s="2" t="str">
        <f>B492</f>
        <v>PRÉNOMS</v>
      </c>
      <c r="D532" s="700"/>
      <c r="E532" s="701"/>
      <c r="F532" s="705"/>
      <c r="G532" s="61"/>
      <c r="H532" s="98"/>
      <c r="L532" s="2"/>
    </row>
    <row r="533" spans="2:12" ht="15" customHeight="1" x14ac:dyDescent="0.25">
      <c r="B533" s="2" t="str">
        <f>B493</f>
        <v>ADRESSE</v>
      </c>
      <c r="C533" s="61"/>
      <c r="D533" s="709"/>
      <c r="E533" s="710"/>
      <c r="F533" s="711"/>
      <c r="G533" s="460"/>
      <c r="H533" s="658"/>
      <c r="I533" s="659"/>
      <c r="J533" s="169"/>
      <c r="L533" s="2"/>
    </row>
    <row r="534" spans="2:12" ht="15.75" customHeight="1" x14ac:dyDescent="0.25">
      <c r="C534" s="61"/>
      <c r="D534" s="712"/>
      <c r="E534" s="713"/>
      <c r="F534" s="714"/>
      <c r="G534" s="460"/>
      <c r="H534" s="658"/>
      <c r="I534" s="659"/>
      <c r="J534" s="169"/>
    </row>
    <row r="535" spans="2:12" ht="15.75" customHeight="1" x14ac:dyDescent="0.25">
      <c r="C535" s="61"/>
      <c r="D535" s="715"/>
      <c r="E535" s="716"/>
      <c r="F535" s="717"/>
      <c r="G535" s="460"/>
      <c r="H535" s="658"/>
      <c r="I535" s="659"/>
      <c r="J535" s="169"/>
    </row>
    <row r="536" spans="2:12" x14ac:dyDescent="0.25">
      <c r="D536" s="662"/>
      <c r="E536" s="662"/>
      <c r="F536" s="662"/>
      <c r="G536" s="2" t="s">
        <v>249</v>
      </c>
      <c r="H536" s="660"/>
      <c r="I536" s="661"/>
      <c r="J536" s="170"/>
    </row>
    <row r="537" spans="2:12" x14ac:dyDescent="0.25">
      <c r="B537" s="2" t="str">
        <f>B497</f>
        <v>TÉLÉPHONE (BUREAU)</v>
      </c>
      <c r="D537" s="441"/>
      <c r="E537" s="442"/>
      <c r="F537" s="443"/>
      <c r="G537" s="2" t="str">
        <f>G497</f>
        <v xml:space="preserve">NAISSANCE   </v>
      </c>
      <c r="H537" s="633"/>
      <c r="I537" s="634"/>
      <c r="J537" s="176"/>
      <c r="L537" s="2"/>
    </row>
    <row r="538" spans="2:12" x14ac:dyDescent="0.25">
      <c r="B538" s="2" t="str">
        <f>IF(ISBLANK(D538),"COURRIEL",IF(OR(ISERR(FIND("@",D538)),NOT(ISERR(FIND(" ",D538))),ISERR(FIND(".",D538))),"Courriel invalide  ","COURRIEL"))</f>
        <v>COURRIEL</v>
      </c>
      <c r="C538" s="61"/>
      <c r="D538" s="665"/>
      <c r="E538" s="665"/>
      <c r="F538" s="665"/>
      <c r="G538" s="440"/>
      <c r="I538" s="61"/>
      <c r="J538" s="61"/>
      <c r="L538" s="2"/>
    </row>
    <row r="539" spans="2:12" x14ac:dyDescent="0.25">
      <c r="B539" s="2"/>
      <c r="D539" s="444"/>
      <c r="E539" s="445"/>
      <c r="F539" s="445"/>
      <c r="G539" s="88"/>
      <c r="H539" s="88" t="s">
        <v>650</v>
      </c>
      <c r="I539" s="61"/>
      <c r="J539" s="61"/>
      <c r="L539" s="2"/>
    </row>
    <row r="540" spans="2:12" x14ac:dyDescent="0.25">
      <c r="B540" s="2" t="str">
        <f>B500</f>
        <v>EMPLOYEUR ACTUEL</v>
      </c>
      <c r="D540" s="668"/>
      <c r="E540" s="669"/>
      <c r="F540" s="99"/>
      <c r="G540" s="94" t="str">
        <f>G500</f>
        <v xml:space="preserve">ANCIEN EMPLOYEUR    </v>
      </c>
      <c r="H540" s="633"/>
      <c r="I540" s="634"/>
      <c r="J540" s="90"/>
      <c r="L540" s="2"/>
    </row>
    <row r="541" spans="2:12" x14ac:dyDescent="0.25">
      <c r="B541" s="2" t="str">
        <f>B501</f>
        <v>TÉLÉPHONE DE L'EMPLOYEUR</v>
      </c>
      <c r="D541" s="667"/>
      <c r="E541" s="667"/>
      <c r="F541" s="87"/>
      <c r="G541" s="94" t="str">
        <f>G501</f>
        <v xml:space="preserve">TÉLÉPHONE    </v>
      </c>
      <c r="H541" s="635"/>
      <c r="I541" s="636"/>
      <c r="J541" s="260"/>
      <c r="L541" s="2"/>
    </row>
    <row r="542" spans="2:12" x14ac:dyDescent="0.25">
      <c r="B542" s="2" t="str">
        <f>B502</f>
        <v>EMPLOYEUR DEPUIS QUAND?</v>
      </c>
      <c r="D542" s="227"/>
      <c r="E542" s="30"/>
      <c r="F542"/>
      <c r="G542" s="89" t="str">
        <f>G502</f>
        <v xml:space="preserve">DEPUIS QUAND?    </v>
      </c>
      <c r="H542" s="228"/>
      <c r="I542" s="111"/>
      <c r="J542" s="111"/>
      <c r="L542" s="2"/>
    </row>
    <row r="543" spans="2:12" x14ac:dyDescent="0.25">
      <c r="B543" s="2" t="str">
        <f>B503</f>
        <v>SALAIRE</v>
      </c>
      <c r="D543" s="485"/>
      <c r="G543" s="89" t="str">
        <f>G503</f>
        <v xml:space="preserve">SALAIRE    </v>
      </c>
      <c r="H543" s="485"/>
      <c r="I543" s="60"/>
      <c r="J543" s="60"/>
      <c r="L543" s="2"/>
    </row>
    <row r="544" spans="2:12" ht="6.75" customHeight="1" x14ac:dyDescent="0.25">
      <c r="G544" s="93"/>
      <c r="H544" s="697"/>
      <c r="I544" s="698"/>
      <c r="J544" s="90"/>
    </row>
    <row r="545" spans="1:44" x14ac:dyDescent="0.25">
      <c r="B545" s="135" t="str">
        <f t="shared" ref="B545:B551" si="142">B505</f>
        <v>FAMILLE</v>
      </c>
      <c r="I545" s="61"/>
      <c r="J545" s="61"/>
      <c r="L545" s="135"/>
    </row>
    <row r="546" spans="1:44" ht="17.25" customHeight="1" x14ac:dyDescent="0.25">
      <c r="B546" s="2" t="str">
        <f t="shared" si="142"/>
        <v>ÉTAT CIVIL</v>
      </c>
      <c r="D546" s="229"/>
      <c r="E546" s="140"/>
      <c r="F546" s="100"/>
      <c r="G546"/>
      <c r="L546" s="2"/>
    </row>
    <row r="547" spans="1:44" x14ac:dyDescent="0.25">
      <c r="B547" s="2" t="str">
        <f t="shared" si="142"/>
        <v>PERSONNES À CHARGE</v>
      </c>
      <c r="D547" s="392"/>
      <c r="E547" s="85" t="str">
        <f>E507</f>
        <v>excluant votre conjoint(e)</v>
      </c>
      <c r="H547" s="30"/>
      <c r="I547" s="30"/>
      <c r="J547" s="30"/>
      <c r="L547" s="2"/>
    </row>
    <row r="548" spans="1:44" ht="16.5" customHeight="1" x14ac:dyDescent="0.25">
      <c r="B548" s="2" t="str">
        <f t="shared" si="142"/>
        <v xml:space="preserve">NOM DE VOTRE CONJOINT(E) </v>
      </c>
      <c r="D548" s="631"/>
      <c r="E548" s="632"/>
      <c r="F548" s="100"/>
      <c r="G548" s="94" t="str">
        <f>G508</f>
        <v xml:space="preserve">SON EMPLOYEUR    </v>
      </c>
      <c r="H548" s="633"/>
      <c r="I548" s="634"/>
      <c r="J548" s="262"/>
      <c r="L548" s="2"/>
    </row>
    <row r="549" spans="1:44" x14ac:dyDescent="0.25">
      <c r="B549" s="2" t="str">
        <f t="shared" si="142"/>
        <v>PRÉNOM</v>
      </c>
      <c r="D549" s="635"/>
      <c r="E549" s="666"/>
      <c r="F549" s="100"/>
      <c r="G549" s="94" t="str">
        <f>G509</f>
        <v xml:space="preserve">TÉLÉPHONE    </v>
      </c>
      <c r="H549" s="635"/>
      <c r="I549" s="636"/>
      <c r="J549" s="9"/>
      <c r="L549" s="2"/>
    </row>
    <row r="550" spans="1:44" x14ac:dyDescent="0.25">
      <c r="B550" s="2" t="str">
        <f t="shared" si="142"/>
        <v>DATE DE NAISSANCE</v>
      </c>
      <c r="D550" s="635"/>
      <c r="E550" s="666"/>
      <c r="F550" s="14"/>
      <c r="G550" s="89" t="str">
        <f>G510</f>
        <v xml:space="preserve">DEPUIS QUAND?    </v>
      </c>
      <c r="H550" s="228"/>
      <c r="I550" s="111"/>
      <c r="J550" s="30"/>
      <c r="L550" s="2"/>
    </row>
    <row r="551" spans="1:44" x14ac:dyDescent="0.25">
      <c r="B551" s="2" t="str">
        <f t="shared" si="142"/>
        <v>EMPLOI</v>
      </c>
      <c r="D551" s="663"/>
      <c r="E551" s="664"/>
      <c r="F551" s="87"/>
      <c r="G551" s="89" t="str">
        <f>G511</f>
        <v xml:space="preserve">SALAIRE    </v>
      </c>
      <c r="H551" s="463"/>
      <c r="I551" s="60"/>
      <c r="L551" s="2"/>
    </row>
    <row r="552" spans="1:44" x14ac:dyDescent="0.25">
      <c r="I552" s="61"/>
      <c r="J552" s="61"/>
      <c r="M552" s="49"/>
      <c r="N552" s="49"/>
      <c r="O552" s="49"/>
      <c r="P552" s="49"/>
      <c r="Q552" s="49"/>
      <c r="R552" s="49"/>
      <c r="S552" s="49"/>
      <c r="T552" s="49"/>
    </row>
    <row r="553" spans="1:44" x14ac:dyDescent="0.25">
      <c r="B553" s="135" t="str">
        <f t="shared" ref="B553:I553" si="143">B513</f>
        <v>SITUATION FINANCIÈRE</v>
      </c>
      <c r="C553" s="637" t="str">
        <f t="shared" si="143"/>
        <v>Sources de revenu</v>
      </c>
      <c r="D553" s="638">
        <f t="shared" si="143"/>
        <v>0</v>
      </c>
      <c r="E553" s="638">
        <f t="shared" si="143"/>
        <v>0</v>
      </c>
      <c r="F553" s="639">
        <f t="shared" si="143"/>
        <v>0</v>
      </c>
      <c r="G553" s="184" t="str">
        <f t="shared" si="143"/>
        <v>Montant annuel</v>
      </c>
      <c r="H553" s="692" t="str">
        <f t="shared" si="143"/>
        <v>Commentaires</v>
      </c>
      <c r="I553" s="693">
        <f t="shared" si="143"/>
        <v>0</v>
      </c>
      <c r="J553" s="196"/>
      <c r="L553" s="135"/>
      <c r="M553" s="49"/>
      <c r="N553" s="49"/>
      <c r="O553" s="49"/>
      <c r="P553" s="49"/>
      <c r="Q553" s="49"/>
      <c r="R553" s="49"/>
      <c r="S553" s="49"/>
      <c r="T553" s="49"/>
    </row>
    <row r="554" spans="1:44" x14ac:dyDescent="0.25">
      <c r="A554" s="7"/>
      <c r="B554" s="2"/>
      <c r="C554" s="694"/>
      <c r="D554" s="695"/>
      <c r="E554" s="695"/>
      <c r="F554" s="696"/>
      <c r="G554" s="478"/>
      <c r="H554" s="686"/>
      <c r="I554" s="687"/>
      <c r="J554" s="86"/>
      <c r="L554" s="2"/>
    </row>
    <row r="555" spans="1:44" x14ac:dyDescent="0.25">
      <c r="B555" s="2"/>
      <c r="C555" s="688"/>
      <c r="D555" s="689"/>
      <c r="E555" s="689"/>
      <c r="F555" s="690"/>
      <c r="G555" s="490"/>
      <c r="H555" s="691"/>
      <c r="I555" s="636"/>
      <c r="J555" s="86"/>
      <c r="L555" s="2"/>
    </row>
    <row r="556" spans="1:44" x14ac:dyDescent="0.25">
      <c r="A556" s="30"/>
      <c r="B556" s="95"/>
      <c r="C556" s="677"/>
      <c r="D556" s="678"/>
      <c r="E556" s="678"/>
      <c r="F556" s="679"/>
      <c r="G556" s="479">
        <v>0</v>
      </c>
      <c r="H556" s="352"/>
      <c r="I556" s="353"/>
      <c r="J556" s="86"/>
      <c r="L556" s="2"/>
    </row>
    <row r="557" spans="1:44" x14ac:dyDescent="0.25">
      <c r="A557" s="30"/>
      <c r="B557" s="2"/>
      <c r="C557" s="395"/>
      <c r="D557" s="680"/>
      <c r="E557" s="681"/>
      <c r="F557" s="681"/>
      <c r="G557" s="354">
        <f>SUM(G554:G556)</f>
        <v>0</v>
      </c>
      <c r="H557" s="355"/>
      <c r="I557" s="356"/>
      <c r="J557" s="197"/>
      <c r="L557" s="2"/>
      <c r="U557" s="1"/>
      <c r="V557" s="1"/>
      <c r="W557" s="1"/>
      <c r="X557" s="1"/>
      <c r="Y557" s="61"/>
    </row>
    <row r="558" spans="1:44" s="49" customFormat="1" ht="6.75" customHeight="1" x14ac:dyDescent="0.25">
      <c r="A558" s="30"/>
      <c r="B558" s="96"/>
      <c r="C558" s="30"/>
      <c r="D558" s="90"/>
      <c r="E558" s="90"/>
      <c r="F558" s="97"/>
      <c r="G558" s="2"/>
      <c r="H558" s="112"/>
      <c r="I558" s="9"/>
      <c r="J558" s="177"/>
      <c r="K558" s="1"/>
      <c r="L558" s="2"/>
      <c r="M558"/>
      <c r="N558"/>
      <c r="O558"/>
      <c r="P558"/>
      <c r="Q558"/>
      <c r="R558"/>
      <c r="S558"/>
      <c r="T558"/>
      <c r="Z558" s="1"/>
      <c r="AA558" s="1"/>
      <c r="AB558" s="1"/>
      <c r="AC558" s="1"/>
      <c r="AD558" s="1"/>
      <c r="AE558" s="1"/>
      <c r="AF558" s="1"/>
      <c r="AG558" s="1"/>
      <c r="AH558" s="1"/>
      <c r="AI558" s="1"/>
      <c r="AJ558" s="1"/>
      <c r="AK558" s="1"/>
      <c r="AL558" s="1"/>
      <c r="AM558" s="1"/>
      <c r="AN558" s="1"/>
      <c r="AO558" s="1"/>
      <c r="AP558" s="1"/>
      <c r="AQ558" s="1"/>
      <c r="AR558" s="1"/>
    </row>
    <row r="559" spans="1:44" s="49" customFormat="1" x14ac:dyDescent="0.25">
      <c r="A559" s="1"/>
      <c r="B559" s="96"/>
      <c r="C559" s="144" t="str">
        <f t="shared" ref="C559:C566" si="144">C519</f>
        <v>ACTIF</v>
      </c>
      <c r="D559" s="47"/>
      <c r="E559" s="144"/>
      <c r="F559" s="145"/>
      <c r="G559" s="146" t="str">
        <f>G519</f>
        <v>PASSIF</v>
      </c>
      <c r="H559" s="144"/>
      <c r="I559" s="144"/>
      <c r="J559" s="189"/>
      <c r="K559" s="1"/>
      <c r="L559" s="2"/>
      <c r="M559"/>
      <c r="N559"/>
      <c r="O559"/>
      <c r="P559"/>
      <c r="Q559"/>
      <c r="R559"/>
      <c r="S559"/>
      <c r="T559"/>
      <c r="Z559" s="1"/>
      <c r="AA559" s="1"/>
      <c r="AB559" s="1"/>
      <c r="AC559" s="1"/>
      <c r="AD559" s="1"/>
      <c r="AE559" s="1"/>
      <c r="AF559" s="1"/>
      <c r="AG559" s="1"/>
      <c r="AH559" s="1"/>
      <c r="AI559" s="1"/>
      <c r="AJ559" s="1"/>
      <c r="AK559" s="1"/>
      <c r="AL559" s="1"/>
      <c r="AM559" s="1"/>
      <c r="AN559" s="1"/>
      <c r="AO559" s="1"/>
      <c r="AP559" s="1"/>
      <c r="AQ559" s="1"/>
      <c r="AR559" s="1"/>
    </row>
    <row r="560" spans="1:44" x14ac:dyDescent="0.25">
      <c r="B560" s="96"/>
      <c r="C560" s="150" t="str">
        <f t="shared" si="144"/>
        <v>Encaisse</v>
      </c>
      <c r="D560" s="151"/>
      <c r="E560" s="150"/>
      <c r="F560" s="480"/>
      <c r="G560" s="156" t="str">
        <f>G520</f>
        <v>Emprunts bancaires (solde)</v>
      </c>
      <c r="H560" s="152"/>
      <c r="I560" s="482"/>
      <c r="J560" s="190"/>
      <c r="L560" s="2"/>
    </row>
    <row r="561" spans="2:12" x14ac:dyDescent="0.25">
      <c r="B561" s="2"/>
      <c r="C561" s="153" t="str">
        <f t="shared" si="144"/>
        <v>RÉER</v>
      </c>
      <c r="D561" s="92"/>
      <c r="E561" s="153"/>
      <c r="F561" s="486"/>
      <c r="G561" s="157" t="str">
        <f>G521</f>
        <v>Cartes de crédit</v>
      </c>
      <c r="H561" s="154"/>
      <c r="I561" s="487"/>
      <c r="J561" s="190"/>
      <c r="L561" s="2"/>
    </row>
    <row r="562" spans="2:12" x14ac:dyDescent="0.25">
      <c r="B562" s="2"/>
      <c r="C562" s="155" t="str">
        <f t="shared" si="144"/>
        <v>Assurance-vie (valeur résiduelle)</v>
      </c>
      <c r="D562" s="92"/>
      <c r="E562" s="155"/>
      <c r="F562" s="486">
        <v>0</v>
      </c>
      <c r="G562" s="157" t="str">
        <f>G522</f>
        <v>Prêt hypothécaire</v>
      </c>
      <c r="H562" s="154"/>
      <c r="I562" s="487">
        <v>0</v>
      </c>
      <c r="J562" s="190"/>
      <c r="L562" s="2"/>
    </row>
    <row r="563" spans="2:12" x14ac:dyDescent="0.25">
      <c r="B563" s="2"/>
      <c r="C563" s="155" t="str">
        <f t="shared" si="144"/>
        <v>Immobilier (valeur actuelle)</v>
      </c>
      <c r="D563" s="92"/>
      <c r="E563" s="155"/>
      <c r="F563" s="486">
        <v>0</v>
      </c>
      <c r="G563" s="682" t="str">
        <f>G523</f>
        <v>Autre passif</v>
      </c>
      <c r="H563" s="683">
        <f>H523</f>
        <v>0</v>
      </c>
      <c r="I563" s="487">
        <v>0</v>
      </c>
      <c r="J563" s="190"/>
      <c r="L563" s="2"/>
    </row>
    <row r="564" spans="2:12" x14ac:dyDescent="0.25">
      <c r="B564" s="2"/>
      <c r="C564" s="153" t="str">
        <f t="shared" si="144"/>
        <v>Véhicules</v>
      </c>
      <c r="D564" s="92"/>
      <c r="E564" s="153"/>
      <c r="F564" s="486">
        <v>0</v>
      </c>
      <c r="G564" s="684"/>
      <c r="H564" s="685"/>
      <c r="I564" s="489">
        <v>0</v>
      </c>
      <c r="J564" s="190"/>
      <c r="L564" s="2"/>
    </row>
    <row r="565" spans="2:12" x14ac:dyDescent="0.25">
      <c r="B565" s="2"/>
      <c r="C565" s="153" t="str">
        <f t="shared" si="144"/>
        <v>Placements (valeur en $)</v>
      </c>
      <c r="D565" s="92"/>
      <c r="E565" s="153"/>
      <c r="F565" s="486">
        <v>0</v>
      </c>
      <c r="G565" s="329" t="str">
        <f>G525</f>
        <v>PASSIF TOTAL</v>
      </c>
      <c r="H565" s="330"/>
      <c r="I565" s="483">
        <f>SUM(I560:I564)</f>
        <v>0</v>
      </c>
      <c r="J565" s="191"/>
      <c r="L565" s="2"/>
    </row>
    <row r="566" spans="2:12" x14ac:dyDescent="0.25">
      <c r="C566" s="153" t="str">
        <f t="shared" si="144"/>
        <v>Ménage</v>
      </c>
      <c r="D566" s="92"/>
      <c r="E566" s="153"/>
      <c r="F566" s="486">
        <v>0</v>
      </c>
      <c r="G566" s="670"/>
      <c r="H566" s="671"/>
      <c r="I566" s="331"/>
      <c r="J566" s="190"/>
    </row>
    <row r="567" spans="2:12" x14ac:dyDescent="0.25">
      <c r="C567" s="672"/>
      <c r="D567" s="673"/>
      <c r="E567" s="674"/>
      <c r="F567" s="488">
        <v>0</v>
      </c>
      <c r="G567" s="675"/>
      <c r="H567" s="676"/>
      <c r="I567" s="332"/>
      <c r="J567" s="82"/>
    </row>
    <row r="568" spans="2:12" ht="13.8" thickBot="1" x14ac:dyDescent="0.3">
      <c r="C568" s="147" t="str">
        <f>C528</f>
        <v>ACTIF TOTAL</v>
      </c>
      <c r="D568"/>
      <c r="E568" s="148"/>
      <c r="F568" s="481">
        <f>SUM(F560:F567)</f>
        <v>0</v>
      </c>
      <c r="G568" s="193" t="str">
        <f>G528</f>
        <v>VALEUR NETTE</v>
      </c>
      <c r="H568" s="149"/>
      <c r="I568" s="481">
        <f>F568-I565</f>
        <v>0</v>
      </c>
      <c r="J568" s="192"/>
    </row>
    <row r="569" spans="2:12" ht="4.5" customHeight="1" x14ac:dyDescent="0.25">
      <c r="F569" s="30"/>
      <c r="H569" s="30"/>
      <c r="I569" s="63"/>
      <c r="J569" s="63"/>
    </row>
    <row r="572" spans="2:12" x14ac:dyDescent="0.25">
      <c r="B572" s="358" t="s">
        <v>163</v>
      </c>
    </row>
    <row r="573" spans="2:12" x14ac:dyDescent="0.25">
      <c r="B573" s="8" t="s">
        <v>164</v>
      </c>
    </row>
  </sheetData>
  <mergeCells count="208">
    <mergeCell ref="B82:J86"/>
    <mergeCell ref="B136:J141"/>
    <mergeCell ref="B159:I166"/>
    <mergeCell ref="B266:I272"/>
    <mergeCell ref="B357:I365"/>
    <mergeCell ref="B418:I424"/>
    <mergeCell ref="B441:I446"/>
    <mergeCell ref="D453:F455"/>
    <mergeCell ref="D493:F495"/>
    <mergeCell ref="D458:F458"/>
    <mergeCell ref="C473:F473"/>
    <mergeCell ref="B219:H219"/>
    <mergeCell ref="F223:G223"/>
    <mergeCell ref="F226:G226"/>
    <mergeCell ref="F179:G179"/>
    <mergeCell ref="F207:G207"/>
    <mergeCell ref="F186:G186"/>
    <mergeCell ref="F203:G203"/>
    <mergeCell ref="F197:G197"/>
    <mergeCell ref="F181:G181"/>
    <mergeCell ref="F182:G182"/>
    <mergeCell ref="F184:G184"/>
    <mergeCell ref="F199:G199"/>
    <mergeCell ref="F200:G200"/>
    <mergeCell ref="D8:H11"/>
    <mergeCell ref="D12:E12"/>
    <mergeCell ref="D13:H13"/>
    <mergeCell ref="D6:H6"/>
    <mergeCell ref="D7:H7"/>
    <mergeCell ref="C399:D399"/>
    <mergeCell ref="C391:D391"/>
    <mergeCell ref="D4:G5"/>
    <mergeCell ref="D452:F452"/>
    <mergeCell ref="C409:D409"/>
    <mergeCell ref="F247:G247"/>
    <mergeCell ref="F205:G205"/>
    <mergeCell ref="F206:G206"/>
    <mergeCell ref="F210:G210"/>
    <mergeCell ref="F221:G221"/>
    <mergeCell ref="B375:C375"/>
    <mergeCell ref="F248:G248"/>
    <mergeCell ref="F245:G245"/>
    <mergeCell ref="F246:G246"/>
    <mergeCell ref="B243:H243"/>
    <mergeCell ref="F259:G259"/>
    <mergeCell ref="F176:G176"/>
    <mergeCell ref="F177:G177"/>
    <mergeCell ref="F180:G180"/>
    <mergeCell ref="F211:G211"/>
    <mergeCell ref="F252:G252"/>
    <mergeCell ref="F212:G212"/>
    <mergeCell ref="F224:G224"/>
    <mergeCell ref="B195:H195"/>
    <mergeCell ref="H497:I497"/>
    <mergeCell ref="D500:E500"/>
    <mergeCell ref="H500:I500"/>
    <mergeCell ref="H504:I504"/>
    <mergeCell ref="D501:E501"/>
    <mergeCell ref="H501:I501"/>
    <mergeCell ref="D498:F498"/>
    <mergeCell ref="H453:I453"/>
    <mergeCell ref="H454:I454"/>
    <mergeCell ref="D492:F492"/>
    <mergeCell ref="C476:F476"/>
    <mergeCell ref="H457:I457"/>
    <mergeCell ref="H469:I469"/>
    <mergeCell ref="G483:H483"/>
    <mergeCell ref="H474:I474"/>
    <mergeCell ref="H475:I475"/>
    <mergeCell ref="D470:E470"/>
    <mergeCell ref="G484:H484"/>
    <mergeCell ref="C487:E487"/>
    <mergeCell ref="D496:F496"/>
    <mergeCell ref="C474:F474"/>
    <mergeCell ref="C475:F475"/>
    <mergeCell ref="H473:I473"/>
    <mergeCell ref="D471:E471"/>
    <mergeCell ref="D477:F477"/>
    <mergeCell ref="D468:E468"/>
    <mergeCell ref="C390:E390"/>
    <mergeCell ref="C410:E410"/>
    <mergeCell ref="H496:I496"/>
    <mergeCell ref="H493:I493"/>
    <mergeCell ref="G487:H487"/>
    <mergeCell ref="H494:I494"/>
    <mergeCell ref="H495:I495"/>
    <mergeCell ref="H464:I464"/>
    <mergeCell ref="H468:I468"/>
    <mergeCell ref="G486:H486"/>
    <mergeCell ref="H461:I461"/>
    <mergeCell ref="D461:E461"/>
    <mergeCell ref="F233:G233"/>
    <mergeCell ref="F235:G235"/>
    <mergeCell ref="C400:E400"/>
    <mergeCell ref="F229:G229"/>
    <mergeCell ref="D491:F491"/>
    <mergeCell ref="C388:H388"/>
    <mergeCell ref="C386:G386"/>
    <mergeCell ref="B378:C378"/>
    <mergeCell ref="B379:C379"/>
    <mergeCell ref="D469:E469"/>
    <mergeCell ref="F258:G258"/>
    <mergeCell ref="F228:G228"/>
    <mergeCell ref="B43:J47"/>
    <mergeCell ref="B172:H172"/>
    <mergeCell ref="D460:E460"/>
    <mergeCell ref="I177:I190"/>
    <mergeCell ref="I224:I237"/>
    <mergeCell ref="F236:G236"/>
    <mergeCell ref="I248:I261"/>
    <mergeCell ref="F254:G254"/>
    <mergeCell ref="F255:G255"/>
    <mergeCell ref="F257:G257"/>
    <mergeCell ref="H455:I455"/>
    <mergeCell ref="H456:I456"/>
    <mergeCell ref="F198:G198"/>
    <mergeCell ref="B218:H218"/>
    <mergeCell ref="C405:G405"/>
    <mergeCell ref="C406:G406"/>
    <mergeCell ref="C408:H408"/>
    <mergeCell ref="C389:D389"/>
    <mergeCell ref="F174:G174"/>
    <mergeCell ref="F175:G175"/>
    <mergeCell ref="F230:G230"/>
    <mergeCell ref="F234:G234"/>
    <mergeCell ref="F231:G231"/>
    <mergeCell ref="D531:F531"/>
    <mergeCell ref="D533:F535"/>
    <mergeCell ref="G524:H524"/>
    <mergeCell ref="E2:I2"/>
    <mergeCell ref="G12:H12"/>
    <mergeCell ref="H460:I460"/>
    <mergeCell ref="F204:G204"/>
    <mergeCell ref="F183:G183"/>
    <mergeCell ref="C398:H398"/>
    <mergeCell ref="C385:G385"/>
    <mergeCell ref="C401:D401"/>
    <mergeCell ref="D451:F451"/>
    <mergeCell ref="D456:F456"/>
    <mergeCell ref="C411:D411"/>
    <mergeCell ref="F209:G209"/>
    <mergeCell ref="B380:C380"/>
    <mergeCell ref="B381:C381"/>
    <mergeCell ref="B250:C250"/>
    <mergeCell ref="F227:G227"/>
    <mergeCell ref="F222:G222"/>
    <mergeCell ref="F260:G260"/>
    <mergeCell ref="F253:G253"/>
    <mergeCell ref="F250:G250"/>
    <mergeCell ref="F251:G251"/>
    <mergeCell ref="D550:E550"/>
    <mergeCell ref="H553:I553"/>
    <mergeCell ref="C554:F554"/>
    <mergeCell ref="H544:I544"/>
    <mergeCell ref="H508:I508"/>
    <mergeCell ref="H533:I533"/>
    <mergeCell ref="D508:E508"/>
    <mergeCell ref="D509:E509"/>
    <mergeCell ref="H509:I509"/>
    <mergeCell ref="C513:F513"/>
    <mergeCell ref="H513:I513"/>
    <mergeCell ref="D511:E511"/>
    <mergeCell ref="G526:H526"/>
    <mergeCell ref="C527:E527"/>
    <mergeCell ref="G527:H527"/>
    <mergeCell ref="H514:I514"/>
    <mergeCell ref="C515:F515"/>
    <mergeCell ref="H515:I515"/>
    <mergeCell ref="C516:F516"/>
    <mergeCell ref="D517:F517"/>
    <mergeCell ref="G523:H523"/>
    <mergeCell ref="C514:F514"/>
    <mergeCell ref="D510:E510"/>
    <mergeCell ref="D532:F532"/>
    <mergeCell ref="G566:H566"/>
    <mergeCell ref="C567:E567"/>
    <mergeCell ref="G567:H567"/>
    <mergeCell ref="C556:F556"/>
    <mergeCell ref="D557:F557"/>
    <mergeCell ref="G563:H563"/>
    <mergeCell ref="G564:H564"/>
    <mergeCell ref="H554:I554"/>
    <mergeCell ref="C555:F555"/>
    <mergeCell ref="H555:I555"/>
    <mergeCell ref="D548:E548"/>
    <mergeCell ref="H548:I548"/>
    <mergeCell ref="H541:I541"/>
    <mergeCell ref="H549:I549"/>
    <mergeCell ref="C553:F553"/>
    <mergeCell ref="F187:G187"/>
    <mergeCell ref="F202:G202"/>
    <mergeCell ref="B194:H194"/>
    <mergeCell ref="F188:G188"/>
    <mergeCell ref="F189:G189"/>
    <mergeCell ref="I200:I213"/>
    <mergeCell ref="C395:G395"/>
    <mergeCell ref="C396:G396"/>
    <mergeCell ref="H540:I540"/>
    <mergeCell ref="H537:I537"/>
    <mergeCell ref="H534:I534"/>
    <mergeCell ref="H536:I536"/>
    <mergeCell ref="D536:F536"/>
    <mergeCell ref="H535:I535"/>
    <mergeCell ref="D551:E551"/>
    <mergeCell ref="D538:F538"/>
    <mergeCell ref="D549:E549"/>
    <mergeCell ref="D541:E541"/>
    <mergeCell ref="D540:E540"/>
  </mergeCells>
  <phoneticPr fontId="0" type="noConversion"/>
  <conditionalFormatting sqref="F211 M397 L36:L40 I560:I568 B36:B40 J398 J387:J393 D414:J416 D387:I387 D404:J404 D412:D413 J408 D392:D393 D394:J394 E411:F413 J183 J232 D402 D145:F151 J186:J188 J191:J194 I193:I194 C52 E401:F402 D240:J241 D217:J217 J208 J211 J235 J214:J216 D397:J397 E209:E211 F235 I399:J403 D264:J264 D216:I216 D113:J133 F390 J238:J239 J256 J259 J262:J263 G474:G477 E233:E235 F480:F488 I480:I488 D79:J79 D72:J72 G389:I393 E389:F389 D407:J407 F400 D403:H403 G514:G517 F520:F528 I520:I528 G554:G557 F560:F568 D193:H193 E391:F393 G399:H402 E251:F251 D64:J64 J341 E399:F399 G409:J413 E409:F409 F410 F188 E186:E188 E191 E214 E238 E227:F227 E180:F180 E203:F203 K109:K110 D111:J111 F259 E257:E259 E262 G376:H376 E376 J280 D382:J384 J310:J313 F377:F380 J300 J321 D33:J33 J290:J293 J331:J334 D355:J355 D157:J157 J351:J354 H145:J151">
    <cfRule type="cellIs" dxfId="74" priority="107" stopIfTrue="1" operator="equal">
      <formula>0</formula>
    </cfRule>
  </conditionalFormatting>
  <conditionalFormatting sqref="L498 L538 L458">
    <cfRule type="cellIs" dxfId="73" priority="115" stopIfTrue="1" operator="notEqual">
      <formula>"E-MAIL"</formula>
    </cfRule>
  </conditionalFormatting>
  <conditionalFormatting sqref="H5 D16:E18">
    <cfRule type="cellIs" dxfId="72" priority="117" stopIfTrue="1" operator="equal">
      <formula>"month"</formula>
    </cfRule>
  </conditionalFormatting>
  <conditionalFormatting sqref="I5:J5">
    <cfRule type="cellIs" dxfId="71" priority="118" stopIfTrue="1" operator="equal">
      <formula>"year"</formula>
    </cfRule>
  </conditionalFormatting>
  <conditionalFormatting sqref="B13">
    <cfRule type="cellIs" dxfId="70" priority="119" stopIfTrue="1" operator="notEqual">
      <formula>"COURRIEL  "</formula>
    </cfRule>
  </conditionalFormatting>
  <conditionalFormatting sqref="B458 B498 B538">
    <cfRule type="cellIs" dxfId="69" priority="120" stopIfTrue="1" operator="notEqual">
      <formula>"COURRIEL"</formula>
    </cfRule>
  </conditionalFormatting>
  <conditionalFormatting sqref="D156:F156 H156:J156">
    <cfRule type="cellIs" dxfId="68" priority="105" stopIfTrue="1" operator="equal">
      <formula>0</formula>
    </cfRule>
  </conditionalFormatting>
  <conditionalFormatting sqref="E152:F152 H152:J152">
    <cfRule type="cellIs" dxfId="67" priority="104" stopIfTrue="1" operator="equal">
      <formula>0</formula>
    </cfRule>
  </conditionalFormatting>
  <conditionalFormatting sqref="D152">
    <cfRule type="cellIs" dxfId="66" priority="103" stopIfTrue="1" operator="equal">
      <formula>0</formula>
    </cfRule>
  </conditionalFormatting>
  <conditionalFormatting sqref="E154:F154 H154:J154">
    <cfRule type="cellIs" dxfId="65" priority="101" stopIfTrue="1" operator="equal">
      <formula>0</formula>
    </cfRule>
  </conditionalFormatting>
  <conditionalFormatting sqref="D154">
    <cfRule type="cellIs" dxfId="64" priority="100" stopIfTrue="1" operator="equal">
      <formula>0</formula>
    </cfRule>
  </conditionalFormatting>
  <conditionalFormatting sqref="D153:F153 H153:J153">
    <cfRule type="cellIs" dxfId="63" priority="99" stopIfTrue="1" operator="equal">
      <formula>0</formula>
    </cfRule>
  </conditionalFormatting>
  <conditionalFormatting sqref="F28">
    <cfRule type="cellIs" dxfId="62" priority="86" stopIfTrue="1" operator="equal">
      <formula>""""""</formula>
    </cfRule>
  </conditionalFormatting>
  <conditionalFormatting sqref="D57:J57">
    <cfRule type="cellIs" dxfId="61" priority="85" stopIfTrue="1" operator="equal">
      <formula>0</formula>
    </cfRule>
  </conditionalFormatting>
  <conditionalFormatting sqref="D109:J110 D97:J97">
    <cfRule type="cellIs" dxfId="60" priority="83" stopIfTrue="1" operator="equal">
      <formula>0</formula>
    </cfRule>
  </conditionalFormatting>
  <conditionalFormatting sqref="F91">
    <cfRule type="cellIs" dxfId="59" priority="84" stopIfTrue="1" operator="equal">
      <formula>""""""</formula>
    </cfRule>
  </conditionalFormatting>
  <conditionalFormatting sqref="H251 H263 H255:H256 H260:H261">
    <cfRule type="cellIs" dxfId="58" priority="74" stopIfTrue="1" operator="equal">
      <formula>0</formula>
    </cfRule>
  </conditionalFormatting>
  <conditionalFormatting sqref="D251 D257:D258 D263 D261">
    <cfRule type="cellIs" dxfId="57" priority="72" stopIfTrue="1" operator="equal">
      <formula>0</formula>
    </cfRule>
  </conditionalFormatting>
  <conditionalFormatting sqref="D227 D233:D234 D239 D237">
    <cfRule type="cellIs" dxfId="56" priority="71" stopIfTrue="1" operator="equal">
      <formula>0</formula>
    </cfRule>
  </conditionalFormatting>
  <conditionalFormatting sqref="H227 H239 H231:H232 H236:H237">
    <cfRule type="cellIs" dxfId="55" priority="70" stopIfTrue="1" operator="equal">
      <formula>0</formula>
    </cfRule>
  </conditionalFormatting>
  <conditionalFormatting sqref="D203 D209:D210 D215 D213">
    <cfRule type="cellIs" dxfId="54" priority="69" stopIfTrue="1" operator="equal">
      <formula>0</formula>
    </cfRule>
  </conditionalFormatting>
  <conditionalFormatting sqref="H203 H215 H207:H208 H212:H213">
    <cfRule type="cellIs" dxfId="53" priority="68" stopIfTrue="1" operator="equal">
      <formula>0</formula>
    </cfRule>
  </conditionalFormatting>
  <conditionalFormatting sqref="D186:D187 D190 D192 D180">
    <cfRule type="cellIs" dxfId="52" priority="67" stopIfTrue="1" operator="equal">
      <formula>0</formula>
    </cfRule>
  </conditionalFormatting>
  <conditionalFormatting sqref="H184:H185 H189:H190 H180 H192">
    <cfRule type="cellIs" dxfId="51" priority="66" stopIfTrue="1" operator="equal">
      <formula>0</formula>
    </cfRule>
  </conditionalFormatting>
  <conditionalFormatting sqref="D280:I280 D290:I293">
    <cfRule type="cellIs" dxfId="50" priority="65" stopIfTrue="1" operator="equal">
      <formula>0</formula>
    </cfRule>
  </conditionalFormatting>
  <conditionalFormatting sqref="D300:I300 D310:I313">
    <cfRule type="cellIs" dxfId="49" priority="64" stopIfTrue="1" operator="equal">
      <formula>0</formula>
    </cfRule>
  </conditionalFormatting>
  <conditionalFormatting sqref="D321 D331:D334">
    <cfRule type="cellIs" dxfId="48" priority="63" stopIfTrue="1" operator="equal">
      <formula>0</formula>
    </cfRule>
  </conditionalFormatting>
  <conditionalFormatting sqref="E321 E331:E334">
    <cfRule type="cellIs" dxfId="47" priority="62" stopIfTrue="1" operator="equal">
      <formula>0</formula>
    </cfRule>
  </conditionalFormatting>
  <conditionalFormatting sqref="F321 F331:F334">
    <cfRule type="cellIs" dxfId="46" priority="61" stopIfTrue="1" operator="equal">
      <formula>0</formula>
    </cfRule>
  </conditionalFormatting>
  <conditionalFormatting sqref="G321 G331:G334">
    <cfRule type="cellIs" dxfId="45" priority="60" stopIfTrue="1" operator="equal">
      <formula>0</formula>
    </cfRule>
  </conditionalFormatting>
  <conditionalFormatting sqref="H321 H331:H334">
    <cfRule type="cellIs" dxfId="44" priority="59" stopIfTrue="1" operator="equal">
      <formula>0</formula>
    </cfRule>
  </conditionalFormatting>
  <conditionalFormatting sqref="I321 I331:I334">
    <cfRule type="cellIs" dxfId="43" priority="58" stopIfTrue="1" operator="equal">
      <formula>0</formula>
    </cfRule>
  </conditionalFormatting>
  <conditionalFormatting sqref="D341:I341 D351:I354">
    <cfRule type="cellIs" dxfId="42" priority="57" stopIfTrue="1" operator="equal">
      <formula>0</formula>
    </cfRule>
  </conditionalFormatting>
  <conditionalFormatting sqref="D376">
    <cfRule type="cellIs" dxfId="41" priority="56" stopIfTrue="1" operator="equal">
      <formula>0</formula>
    </cfRule>
  </conditionalFormatting>
  <conditionalFormatting sqref="G153">
    <cfRule type="cellIs" dxfId="40" priority="45" stopIfTrue="1" operator="equal">
      <formula>0</formula>
    </cfRule>
  </conditionalFormatting>
  <conditionalFormatting sqref="G145:G151">
    <cfRule type="cellIs" dxfId="39" priority="49" stopIfTrue="1" operator="equal">
      <formula>0</formula>
    </cfRule>
  </conditionalFormatting>
  <conditionalFormatting sqref="G156">
    <cfRule type="cellIs" dxfId="38" priority="48" stopIfTrue="1" operator="equal">
      <formula>0</formula>
    </cfRule>
  </conditionalFormatting>
  <conditionalFormatting sqref="G152">
    <cfRule type="cellIs" dxfId="37" priority="47" stopIfTrue="1" operator="equal">
      <formula>0</formula>
    </cfRule>
  </conditionalFormatting>
  <conditionalFormatting sqref="G154">
    <cfRule type="cellIs" dxfId="36" priority="46" stopIfTrue="1" operator="equal">
      <formula>0</formula>
    </cfRule>
  </conditionalFormatting>
  <conditionalFormatting sqref="D27:J27">
    <cfRule type="cellIs" dxfId="35" priority="30" stopIfTrue="1" operator="equal">
      <formula>0</formula>
    </cfRule>
  </conditionalFormatting>
  <conditionalFormatting sqref="E26">
    <cfRule type="cellIs" dxfId="34" priority="31" stopIfTrue="1" operator="equal">
      <formula>0</formula>
    </cfRule>
    <cfRule type="cellIs" dxfId="33" priority="32" stopIfTrue="1" operator="notEqual">
      <formula>0</formula>
    </cfRule>
  </conditionalFormatting>
  <conditionalFormatting sqref="D26">
    <cfRule type="cellIs" dxfId="32" priority="33" stopIfTrue="1" operator="equal">
      <formula>0</formula>
    </cfRule>
    <cfRule type="cellIs" dxfId="31" priority="34" stopIfTrue="1" operator="notEqual">
      <formula>0</formula>
    </cfRule>
  </conditionalFormatting>
  <conditionalFormatting sqref="F26:J26">
    <cfRule type="cellIs" dxfId="30" priority="35" stopIfTrue="1" operator="equal">
      <formula>0</formula>
    </cfRule>
    <cfRule type="cellIs" dxfId="29" priority="36" stopIfTrue="1" operator="notEqual">
      <formula>0</formula>
    </cfRule>
  </conditionalFormatting>
  <conditionalFormatting sqref="D51:J51">
    <cfRule type="cellIs" dxfId="28" priority="23" stopIfTrue="1" operator="equal">
      <formula>0</formula>
    </cfRule>
  </conditionalFormatting>
  <conditionalFormatting sqref="E50">
    <cfRule type="cellIs" dxfId="27" priority="24" stopIfTrue="1" operator="equal">
      <formula>0</formula>
    </cfRule>
    <cfRule type="cellIs" dxfId="26" priority="25" stopIfTrue="1" operator="notEqual">
      <formula>0</formula>
    </cfRule>
  </conditionalFormatting>
  <conditionalFormatting sqref="D50">
    <cfRule type="cellIs" dxfId="25" priority="26" stopIfTrue="1" operator="equal">
      <formula>0</formula>
    </cfRule>
    <cfRule type="cellIs" dxfId="24" priority="27" stopIfTrue="1" operator="notEqual">
      <formula>0</formula>
    </cfRule>
  </conditionalFormatting>
  <conditionalFormatting sqref="F50:J50">
    <cfRule type="cellIs" dxfId="23" priority="28" stopIfTrue="1" operator="equal">
      <formula>0</formula>
    </cfRule>
    <cfRule type="cellIs" dxfId="22" priority="29" stopIfTrue="1" operator="notEqual">
      <formula>0</formula>
    </cfRule>
  </conditionalFormatting>
  <conditionalFormatting sqref="D90:J90">
    <cfRule type="cellIs" dxfId="21" priority="16" stopIfTrue="1" operator="equal">
      <formula>0</formula>
    </cfRule>
  </conditionalFormatting>
  <conditionalFormatting sqref="E89">
    <cfRule type="cellIs" dxfId="20" priority="17" stopIfTrue="1" operator="equal">
      <formula>0</formula>
    </cfRule>
    <cfRule type="cellIs" dxfId="19" priority="18" stopIfTrue="1" operator="notEqual">
      <formula>0</formula>
    </cfRule>
  </conditionalFormatting>
  <conditionalFormatting sqref="D89">
    <cfRule type="cellIs" dxfId="18" priority="19" stopIfTrue="1" operator="equal">
      <formula>0</formula>
    </cfRule>
    <cfRule type="cellIs" dxfId="17" priority="20" stopIfTrue="1" operator="notEqual">
      <formula>0</formula>
    </cfRule>
  </conditionalFormatting>
  <conditionalFormatting sqref="F89:J89">
    <cfRule type="cellIs" dxfId="16" priority="21" stopIfTrue="1" operator="equal">
      <formula>0</formula>
    </cfRule>
    <cfRule type="cellIs" dxfId="15" priority="22" stopIfTrue="1" operator="notEqual">
      <formula>0</formula>
    </cfRule>
  </conditionalFormatting>
  <conditionalFormatting sqref="D144:J144">
    <cfRule type="cellIs" dxfId="14" priority="9" stopIfTrue="1" operator="equal">
      <formula>0</formula>
    </cfRule>
  </conditionalFormatting>
  <conditionalFormatting sqref="E143">
    <cfRule type="cellIs" dxfId="13" priority="10" stopIfTrue="1" operator="equal">
      <formula>0</formula>
    </cfRule>
    <cfRule type="cellIs" dxfId="12" priority="11" stopIfTrue="1" operator="notEqual">
      <formula>0</formula>
    </cfRule>
  </conditionalFormatting>
  <conditionalFormatting sqref="D143">
    <cfRule type="cellIs" dxfId="11" priority="12" stopIfTrue="1" operator="equal">
      <formula>0</formula>
    </cfRule>
    <cfRule type="cellIs" dxfId="10" priority="13" stopIfTrue="1" operator="notEqual">
      <formula>0</formula>
    </cfRule>
  </conditionalFormatting>
  <conditionalFormatting sqref="F143:J143">
    <cfRule type="cellIs" dxfId="9" priority="14" stopIfTrue="1" operator="equal">
      <formula>0</formula>
    </cfRule>
    <cfRule type="cellIs" dxfId="8" priority="15" stopIfTrue="1" operator="notEqual">
      <formula>0</formula>
    </cfRule>
  </conditionalFormatting>
  <conditionalFormatting sqref="H428:J428">
    <cfRule type="cellIs" dxfId="7" priority="4" stopIfTrue="1" operator="equal">
      <formula>0</formula>
    </cfRule>
  </conditionalFormatting>
  <conditionalFormatting sqref="D427">
    <cfRule type="cellIs" dxfId="6" priority="5" stopIfTrue="1" operator="equal">
      <formula>0</formula>
    </cfRule>
    <cfRule type="cellIs" dxfId="5" priority="6" stopIfTrue="1" operator="notEqual">
      <formula>0</formula>
    </cfRule>
  </conditionalFormatting>
  <conditionalFormatting sqref="F427:J427">
    <cfRule type="cellIs" dxfId="4" priority="7" stopIfTrue="1" operator="equal">
      <formula>0</formula>
    </cfRule>
    <cfRule type="cellIs" dxfId="3" priority="8" stopIfTrue="1" operator="notEqual">
      <formula>0</formula>
    </cfRule>
  </conditionalFormatting>
  <conditionalFormatting sqref="D428:G428">
    <cfRule type="cellIs" dxfId="2" priority="3" stopIfTrue="1" operator="equal">
      <formula>0</formula>
    </cfRule>
  </conditionalFormatting>
  <conditionalFormatting sqref="E427">
    <cfRule type="cellIs" dxfId="1" priority="1" stopIfTrue="1" operator="equal">
      <formula>0</formula>
    </cfRule>
    <cfRule type="cellIs" dxfId="0" priority="2" stopIfTrue="1" operator="notEqual">
      <formula>0</formula>
    </cfRule>
  </conditionalFormatting>
  <pageMargins left="0.31496062992125984" right="0.31496062992125984" top="0.34" bottom="0.39" header="0.11811023622047245" footer="0.25"/>
  <pageSetup scale="75" fitToHeight="20" orientation="landscape" r:id="rId1"/>
  <headerFooter alignWithMargins="0">
    <oddFooter>&amp;RA&amp;P</oddFooter>
  </headerFooter>
  <rowBreaks count="16" manualBreakCount="16">
    <brk id="22" max="9" man="1"/>
    <brk id="47" max="9" man="1"/>
    <brk id="86" max="9" man="1"/>
    <brk id="111" max="9" man="1"/>
    <brk id="141" max="9" man="1"/>
    <brk id="167" max="9" man="1"/>
    <brk id="192" max="9" man="1"/>
    <brk id="215" max="9" man="1"/>
    <brk id="273" max="9" man="1"/>
    <brk id="314" max="9" man="1"/>
    <brk id="365" max="9" man="1"/>
    <brk id="403" max="9" man="1"/>
    <brk id="424" max="9" man="1"/>
    <brk id="446" max="9" man="1"/>
    <brk id="488" max="9" man="1"/>
    <brk id="528" max="9" man="1"/>
  </rowBreaks>
  <cellWatches>
    <cellWatch r="D28"/>
  </cellWatches>
  <ignoredErrors>
    <ignoredError sqref="H261 F250 H190 F202 B202 F206 H213 B226 F226 F230 H237 B250 F254" unlockedFormula="1"/>
    <ignoredError sqref="I109"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580" r:id="rId4" name="Option Button 556">
              <controlPr defaultSize="0" print="0" autoFill="0" autoLine="0" autoPict="0">
                <anchor moveWithCells="1">
                  <from>
                    <xdr:col>3</xdr:col>
                    <xdr:colOff>7620</xdr:colOff>
                    <xdr:row>14</xdr:row>
                    <xdr:rowOff>114300</xdr:rowOff>
                  </from>
                  <to>
                    <xdr:col>6</xdr:col>
                    <xdr:colOff>30480</xdr:colOff>
                    <xdr:row>14</xdr:row>
                    <xdr:rowOff>335280</xdr:rowOff>
                  </to>
                </anchor>
              </controlPr>
            </control>
          </mc:Choice>
        </mc:AlternateContent>
        <mc:AlternateContent xmlns:mc="http://schemas.openxmlformats.org/markup-compatibility/2006">
          <mc:Choice Requires="x14">
            <control shapeId="1582" r:id="rId5" name="Option Button 558">
              <controlPr defaultSize="0" print="0" autoFill="0" autoLine="0" autoPict="0">
                <anchor moveWithCells="1">
                  <from>
                    <xdr:col>3</xdr:col>
                    <xdr:colOff>7620</xdr:colOff>
                    <xdr:row>14</xdr:row>
                    <xdr:rowOff>342900</xdr:rowOff>
                  </from>
                  <to>
                    <xdr:col>5</xdr:col>
                    <xdr:colOff>144780</xdr:colOff>
                    <xdr:row>14</xdr:row>
                    <xdr:rowOff>563880</xdr:rowOff>
                  </to>
                </anchor>
              </controlPr>
            </control>
          </mc:Choice>
        </mc:AlternateContent>
        <mc:AlternateContent xmlns:mc="http://schemas.openxmlformats.org/markup-compatibility/2006">
          <mc:Choice Requires="x14">
            <control shapeId="1713" r:id="rId6" name="Drop Down 689">
              <controlPr defaultSize="0" autoLine="0" autoPict="0">
                <anchor moveWithCells="1">
                  <from>
                    <xdr:col>2</xdr:col>
                    <xdr:colOff>0</xdr:colOff>
                    <xdr:row>391</xdr:row>
                    <xdr:rowOff>83820</xdr:rowOff>
                  </from>
                  <to>
                    <xdr:col>4</xdr:col>
                    <xdr:colOff>304800</xdr:colOff>
                    <xdr:row>392</xdr:row>
                    <xdr:rowOff>0</xdr:rowOff>
                  </to>
                </anchor>
              </controlPr>
            </control>
          </mc:Choice>
        </mc:AlternateContent>
        <mc:AlternateContent xmlns:mc="http://schemas.openxmlformats.org/markup-compatibility/2006">
          <mc:Choice Requires="x14">
            <control shapeId="1719" r:id="rId7" name="Drop Down 695">
              <controlPr defaultSize="0" autoLine="0" autoPict="0">
                <anchor moveWithCells="1">
                  <from>
                    <xdr:col>2</xdr:col>
                    <xdr:colOff>7620</xdr:colOff>
                    <xdr:row>386</xdr:row>
                    <xdr:rowOff>114300</xdr:rowOff>
                  </from>
                  <to>
                    <xdr:col>4</xdr:col>
                    <xdr:colOff>297180</xdr:colOff>
                    <xdr:row>386</xdr:row>
                    <xdr:rowOff>312420</xdr:rowOff>
                  </to>
                </anchor>
              </controlPr>
            </control>
          </mc:Choice>
        </mc:AlternateContent>
        <mc:AlternateContent xmlns:mc="http://schemas.openxmlformats.org/markup-compatibility/2006">
          <mc:Choice Requires="x14">
            <control shapeId="1728" r:id="rId8" name="Drop Down 704">
              <controlPr defaultSize="0" autoLine="0" autoPict="0">
                <anchor moveWithCells="1">
                  <from>
                    <xdr:col>4</xdr:col>
                    <xdr:colOff>754380</xdr:colOff>
                    <xdr:row>391</xdr:row>
                    <xdr:rowOff>76200</xdr:rowOff>
                  </from>
                  <to>
                    <xdr:col>5</xdr:col>
                    <xdr:colOff>906780</xdr:colOff>
                    <xdr:row>392</xdr:row>
                    <xdr:rowOff>7620</xdr:rowOff>
                  </to>
                </anchor>
              </controlPr>
            </control>
          </mc:Choice>
        </mc:AlternateContent>
        <mc:AlternateContent xmlns:mc="http://schemas.openxmlformats.org/markup-compatibility/2006">
          <mc:Choice Requires="x14">
            <control shapeId="1889" r:id="rId9" name="Drop Down 865">
              <controlPr defaultSize="0" autoLine="0" autoPict="0">
                <anchor moveWithCells="1">
                  <from>
                    <xdr:col>2</xdr:col>
                    <xdr:colOff>0</xdr:colOff>
                    <xdr:row>401</xdr:row>
                    <xdr:rowOff>83820</xdr:rowOff>
                  </from>
                  <to>
                    <xdr:col>4</xdr:col>
                    <xdr:colOff>304800</xdr:colOff>
                    <xdr:row>402</xdr:row>
                    <xdr:rowOff>0</xdr:rowOff>
                  </to>
                </anchor>
              </controlPr>
            </control>
          </mc:Choice>
        </mc:AlternateContent>
        <mc:AlternateContent xmlns:mc="http://schemas.openxmlformats.org/markup-compatibility/2006">
          <mc:Choice Requires="x14">
            <control shapeId="1892" r:id="rId10" name="Drop Down 868">
              <controlPr defaultSize="0" autoLine="0" autoPict="0">
                <anchor moveWithCells="1">
                  <from>
                    <xdr:col>2</xdr:col>
                    <xdr:colOff>7620</xdr:colOff>
                    <xdr:row>396</xdr:row>
                    <xdr:rowOff>121920</xdr:rowOff>
                  </from>
                  <to>
                    <xdr:col>4</xdr:col>
                    <xdr:colOff>297180</xdr:colOff>
                    <xdr:row>396</xdr:row>
                    <xdr:rowOff>327660</xdr:rowOff>
                  </to>
                </anchor>
              </controlPr>
            </control>
          </mc:Choice>
        </mc:AlternateContent>
        <mc:AlternateContent xmlns:mc="http://schemas.openxmlformats.org/markup-compatibility/2006">
          <mc:Choice Requires="x14">
            <control shapeId="1901" r:id="rId11" name="Drop Down 877">
              <controlPr defaultSize="0" autoLine="0" autoPict="0">
                <anchor moveWithCells="1">
                  <from>
                    <xdr:col>4</xdr:col>
                    <xdr:colOff>754380</xdr:colOff>
                    <xdr:row>401</xdr:row>
                    <xdr:rowOff>76200</xdr:rowOff>
                  </from>
                  <to>
                    <xdr:col>5</xdr:col>
                    <xdr:colOff>906780</xdr:colOff>
                    <xdr:row>402</xdr:row>
                    <xdr:rowOff>0</xdr:rowOff>
                  </to>
                </anchor>
              </controlPr>
            </control>
          </mc:Choice>
        </mc:AlternateContent>
        <mc:AlternateContent xmlns:mc="http://schemas.openxmlformats.org/markup-compatibility/2006">
          <mc:Choice Requires="x14">
            <control shapeId="1903" r:id="rId12" name="Drop Down 879">
              <controlPr defaultSize="0" autoLine="0" autoPict="0">
                <anchor moveWithCells="1">
                  <from>
                    <xdr:col>2</xdr:col>
                    <xdr:colOff>0</xdr:colOff>
                    <xdr:row>411</xdr:row>
                    <xdr:rowOff>83820</xdr:rowOff>
                  </from>
                  <to>
                    <xdr:col>4</xdr:col>
                    <xdr:colOff>304800</xdr:colOff>
                    <xdr:row>412</xdr:row>
                    <xdr:rowOff>0</xdr:rowOff>
                  </to>
                </anchor>
              </controlPr>
            </control>
          </mc:Choice>
        </mc:AlternateContent>
        <mc:AlternateContent xmlns:mc="http://schemas.openxmlformats.org/markup-compatibility/2006">
          <mc:Choice Requires="x14">
            <control shapeId="1906" r:id="rId13" name="Drop Down 882">
              <controlPr defaultSize="0" autoLine="0" autoPict="0">
                <anchor moveWithCells="1">
                  <from>
                    <xdr:col>2</xdr:col>
                    <xdr:colOff>0</xdr:colOff>
                    <xdr:row>406</xdr:row>
                    <xdr:rowOff>121920</xdr:rowOff>
                  </from>
                  <to>
                    <xdr:col>4</xdr:col>
                    <xdr:colOff>289560</xdr:colOff>
                    <xdr:row>406</xdr:row>
                    <xdr:rowOff>327660</xdr:rowOff>
                  </to>
                </anchor>
              </controlPr>
            </control>
          </mc:Choice>
        </mc:AlternateContent>
        <mc:AlternateContent xmlns:mc="http://schemas.openxmlformats.org/markup-compatibility/2006">
          <mc:Choice Requires="x14">
            <control shapeId="1915" r:id="rId14" name="Drop Down 891">
              <controlPr defaultSize="0" autoLine="0" autoPict="0">
                <anchor moveWithCells="1">
                  <from>
                    <xdr:col>4</xdr:col>
                    <xdr:colOff>754380</xdr:colOff>
                    <xdr:row>411</xdr:row>
                    <xdr:rowOff>76200</xdr:rowOff>
                  </from>
                  <to>
                    <xdr:col>5</xdr:col>
                    <xdr:colOff>906780</xdr:colOff>
                    <xdr:row>412</xdr:row>
                    <xdr:rowOff>7620</xdr:rowOff>
                  </to>
                </anchor>
              </controlPr>
            </control>
          </mc:Choice>
        </mc:AlternateContent>
        <mc:AlternateContent xmlns:mc="http://schemas.openxmlformats.org/markup-compatibility/2006">
          <mc:Choice Requires="x14">
            <control shapeId="1954" r:id="rId15" name="Drop Down 930">
              <controlPr defaultSize="0" autoLine="0" autoPict="0">
                <anchor moveWithCells="1">
                  <from>
                    <xdr:col>3</xdr:col>
                    <xdr:colOff>0</xdr:colOff>
                    <xdr:row>15</xdr:row>
                    <xdr:rowOff>38100</xdr:rowOff>
                  </from>
                  <to>
                    <xdr:col>4</xdr:col>
                    <xdr:colOff>76200</xdr:colOff>
                    <xdr:row>16</xdr:row>
                    <xdr:rowOff>0</xdr:rowOff>
                  </to>
                </anchor>
              </controlPr>
            </control>
          </mc:Choice>
        </mc:AlternateContent>
        <mc:AlternateContent xmlns:mc="http://schemas.openxmlformats.org/markup-compatibility/2006">
          <mc:Choice Requires="x14">
            <control shapeId="1955" r:id="rId16" name="Drop Down 931">
              <controlPr defaultSize="0" autoLine="0" autoPict="0">
                <anchor moveWithCells="1">
                  <from>
                    <xdr:col>4</xdr:col>
                    <xdr:colOff>106680</xdr:colOff>
                    <xdr:row>15</xdr:row>
                    <xdr:rowOff>38100</xdr:rowOff>
                  </from>
                  <to>
                    <xdr:col>5</xdr:col>
                    <xdr:colOff>160020</xdr:colOff>
                    <xdr:row>16</xdr:row>
                    <xdr:rowOff>0</xdr:rowOff>
                  </to>
                </anchor>
              </controlPr>
            </control>
          </mc:Choice>
        </mc:AlternateContent>
        <mc:AlternateContent xmlns:mc="http://schemas.openxmlformats.org/markup-compatibility/2006">
          <mc:Choice Requires="x14">
            <control shapeId="1956" r:id="rId17" name="Drop Down 932">
              <controlPr defaultSize="0" autoLine="0" autoPict="0">
                <anchor moveWithCells="1">
                  <from>
                    <xdr:col>3</xdr:col>
                    <xdr:colOff>0</xdr:colOff>
                    <xdr:row>16</xdr:row>
                    <xdr:rowOff>38100</xdr:rowOff>
                  </from>
                  <to>
                    <xdr:col>4</xdr:col>
                    <xdr:colOff>76200</xdr:colOff>
                    <xdr:row>17</xdr:row>
                    <xdr:rowOff>7620</xdr:rowOff>
                  </to>
                </anchor>
              </controlPr>
            </control>
          </mc:Choice>
        </mc:AlternateContent>
        <mc:AlternateContent xmlns:mc="http://schemas.openxmlformats.org/markup-compatibility/2006">
          <mc:Choice Requires="x14">
            <control shapeId="1957" r:id="rId18" name="Drop Down 933">
              <controlPr defaultSize="0" autoLine="0" autoPict="0">
                <anchor moveWithCells="1">
                  <from>
                    <xdr:col>4</xdr:col>
                    <xdr:colOff>106680</xdr:colOff>
                    <xdr:row>16</xdr:row>
                    <xdr:rowOff>45720</xdr:rowOff>
                  </from>
                  <to>
                    <xdr:col>5</xdr:col>
                    <xdr:colOff>160020</xdr:colOff>
                    <xdr:row>17</xdr:row>
                    <xdr:rowOff>30480</xdr:rowOff>
                  </to>
                </anchor>
              </controlPr>
            </control>
          </mc:Choice>
        </mc:AlternateContent>
        <mc:AlternateContent xmlns:mc="http://schemas.openxmlformats.org/markup-compatibility/2006">
          <mc:Choice Requires="x14">
            <control shapeId="1961" r:id="rId19" name="Drop Down 937">
              <controlPr defaultSize="0" autoLine="0" autoPict="0">
                <anchor moveWithCells="1">
                  <from>
                    <xdr:col>3</xdr:col>
                    <xdr:colOff>0</xdr:colOff>
                    <xdr:row>17</xdr:row>
                    <xdr:rowOff>45720</xdr:rowOff>
                  </from>
                  <to>
                    <xdr:col>4</xdr:col>
                    <xdr:colOff>76200</xdr:colOff>
                    <xdr:row>18</xdr:row>
                    <xdr:rowOff>30480</xdr:rowOff>
                  </to>
                </anchor>
              </controlPr>
            </control>
          </mc:Choice>
        </mc:AlternateContent>
        <mc:AlternateContent xmlns:mc="http://schemas.openxmlformats.org/markup-compatibility/2006">
          <mc:Choice Requires="x14">
            <control shapeId="1962" r:id="rId20" name="Drop Down 938">
              <controlPr defaultSize="0" autoLine="0" autoPict="0">
                <anchor moveWithCells="1">
                  <from>
                    <xdr:col>4</xdr:col>
                    <xdr:colOff>106680</xdr:colOff>
                    <xdr:row>17</xdr:row>
                    <xdr:rowOff>45720</xdr:rowOff>
                  </from>
                  <to>
                    <xdr:col>5</xdr:col>
                    <xdr:colOff>160020</xdr:colOff>
                    <xdr:row>18</xdr:row>
                    <xdr:rowOff>30480</xdr:rowOff>
                  </to>
                </anchor>
              </controlPr>
            </control>
          </mc:Choice>
        </mc:AlternateContent>
        <mc:AlternateContent xmlns:mc="http://schemas.openxmlformats.org/markup-compatibility/2006">
          <mc:Choice Requires="x14">
            <control shapeId="1963" r:id="rId21" name="Drop Down 939">
              <controlPr defaultSize="0" print="0" autoLine="0" autoPict="0">
                <anchor moveWithCells="1">
                  <from>
                    <xdr:col>2</xdr:col>
                    <xdr:colOff>152400</xdr:colOff>
                    <xdr:row>18</xdr:row>
                    <xdr:rowOff>76200</xdr:rowOff>
                  </from>
                  <to>
                    <xdr:col>6</xdr:col>
                    <xdr:colOff>411480</xdr:colOff>
                    <xdr:row>19</xdr:row>
                    <xdr:rowOff>38100</xdr:rowOff>
                  </to>
                </anchor>
              </controlPr>
            </control>
          </mc:Choice>
        </mc:AlternateContent>
        <mc:AlternateContent xmlns:mc="http://schemas.openxmlformats.org/markup-compatibility/2006">
          <mc:Choice Requires="x14">
            <control shapeId="1992" r:id="rId22" name="Drop Down 968">
              <controlPr defaultSize="0" print="0" autoLine="0" autoPict="0">
                <anchor moveWithCells="1">
                  <from>
                    <xdr:col>3</xdr:col>
                    <xdr:colOff>0</xdr:colOff>
                    <xdr:row>13</xdr:row>
                    <xdr:rowOff>137160</xdr:rowOff>
                  </from>
                  <to>
                    <xdr:col>4</xdr:col>
                    <xdr:colOff>693420</xdr:colOff>
                    <xdr:row>14</xdr:row>
                    <xdr:rowOff>0</xdr:rowOff>
                  </to>
                </anchor>
              </controlPr>
            </control>
          </mc:Choice>
        </mc:AlternateContent>
        <mc:AlternateContent xmlns:mc="http://schemas.openxmlformats.org/markup-compatibility/2006">
          <mc:Choice Requires="x14">
            <control shapeId="1993" r:id="rId23" name="Drop Down 969">
              <controlPr defaultSize="0" autoLine="0" autoPict="0">
                <anchor moveWithCells="1">
                  <from>
                    <xdr:col>3</xdr:col>
                    <xdr:colOff>30480</xdr:colOff>
                    <xdr:row>465</xdr:row>
                    <xdr:rowOff>30480</xdr:rowOff>
                  </from>
                  <to>
                    <xdr:col>5</xdr:col>
                    <xdr:colOff>335280</xdr:colOff>
                    <xdr:row>466</xdr:row>
                    <xdr:rowOff>0</xdr:rowOff>
                  </to>
                </anchor>
              </controlPr>
            </control>
          </mc:Choice>
        </mc:AlternateContent>
        <mc:AlternateContent xmlns:mc="http://schemas.openxmlformats.org/markup-compatibility/2006">
          <mc:Choice Requires="x14">
            <control shapeId="8224" r:id="rId24" name="Drop Down 1056">
              <controlPr defaultSize="0" autoLine="0" autoPict="0">
                <anchor moveWithCells="1">
                  <from>
                    <xdr:col>3</xdr:col>
                    <xdr:colOff>30480</xdr:colOff>
                    <xdr:row>505</xdr:row>
                    <xdr:rowOff>30480</xdr:rowOff>
                  </from>
                  <to>
                    <xdr:col>5</xdr:col>
                    <xdr:colOff>335280</xdr:colOff>
                    <xdr:row>506</xdr:row>
                    <xdr:rowOff>0</xdr:rowOff>
                  </to>
                </anchor>
              </controlPr>
            </control>
          </mc:Choice>
        </mc:AlternateContent>
        <mc:AlternateContent xmlns:mc="http://schemas.openxmlformats.org/markup-compatibility/2006">
          <mc:Choice Requires="x14">
            <control shapeId="8287" r:id="rId25" name="Drop Down 1119">
              <controlPr defaultSize="0" autoLine="0" autoPict="0">
                <anchor moveWithCells="1">
                  <from>
                    <xdr:col>3</xdr:col>
                    <xdr:colOff>30480</xdr:colOff>
                    <xdr:row>545</xdr:row>
                    <xdr:rowOff>30480</xdr:rowOff>
                  </from>
                  <to>
                    <xdr:col>5</xdr:col>
                    <xdr:colOff>335280</xdr:colOff>
                    <xdr:row>546</xdr:row>
                    <xdr:rowOff>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0"/>
  <dimension ref="A1:I197"/>
  <sheetViews>
    <sheetView workbookViewId="0">
      <pane ySplit="2" topLeftCell="A3" activePane="bottomLeft" state="frozen"/>
      <selection pane="bottomLeft"/>
    </sheetView>
  </sheetViews>
  <sheetFormatPr defaultColWidth="8.88671875" defaultRowHeight="13.2" x14ac:dyDescent="0.25"/>
  <cols>
    <col min="1" max="1" width="8.88671875" style="1"/>
    <col min="2" max="2" width="5.33203125" style="1" customWidth="1"/>
    <col min="3" max="3" width="77.88671875" style="134" customWidth="1"/>
    <col min="4" max="16384" width="8.88671875" style="1"/>
  </cols>
  <sheetData>
    <row r="1" spans="1:9" x14ac:dyDescent="0.25">
      <c r="C1" s="133"/>
      <c r="D1" s="12"/>
    </row>
    <row r="2" spans="1:9" ht="111" customHeight="1" x14ac:dyDescent="0.25">
      <c r="A2" s="168"/>
      <c r="C2" s="133"/>
      <c r="D2" s="12"/>
      <c r="E2" s="718"/>
      <c r="F2" s="718"/>
      <c r="G2" s="718"/>
      <c r="H2" s="718"/>
      <c r="I2" s="718"/>
    </row>
    <row r="3" spans="1:9" ht="25.5" customHeight="1" x14ac:dyDescent="0.25">
      <c r="B3" s="266" t="s">
        <v>483</v>
      </c>
      <c r="C3" s="133"/>
    </row>
    <row r="4" spans="1:9" x14ac:dyDescent="0.25">
      <c r="B4" s="266"/>
      <c r="C4" s="1"/>
    </row>
    <row r="5" spans="1:9" x14ac:dyDescent="0.25">
      <c r="B5" s="266" t="s">
        <v>525</v>
      </c>
    </row>
    <row r="6" spans="1:9" x14ac:dyDescent="0.25">
      <c r="B6" s="266"/>
      <c r="C6" s="258" t="s">
        <v>160</v>
      </c>
    </row>
    <row r="7" spans="1:9" x14ac:dyDescent="0.25">
      <c r="B7" s="266" t="s">
        <v>340</v>
      </c>
      <c r="C7" s="258"/>
    </row>
    <row r="8" spans="1:9" ht="35.1" customHeight="1" x14ac:dyDescent="0.25">
      <c r="B8" s="266"/>
      <c r="C8" s="258" t="s">
        <v>339</v>
      </c>
    </row>
    <row r="9" spans="1:9" x14ac:dyDescent="0.25">
      <c r="B9" s="266" t="s">
        <v>341</v>
      </c>
      <c r="C9" s="258"/>
    </row>
    <row r="10" spans="1:9" ht="52.8" x14ac:dyDescent="0.25">
      <c r="B10" s="266"/>
      <c r="C10" s="402" t="s">
        <v>652</v>
      </c>
    </row>
    <row r="11" spans="1:9" x14ac:dyDescent="0.25">
      <c r="B11" s="266" t="s">
        <v>343</v>
      </c>
      <c r="C11" s="258"/>
    </row>
    <row r="12" spans="1:9" x14ac:dyDescent="0.25">
      <c r="B12" s="266"/>
      <c r="C12" s="258" t="s">
        <v>342</v>
      </c>
    </row>
    <row r="13" spans="1:9" x14ac:dyDescent="0.25">
      <c r="B13" s="266" t="s">
        <v>344</v>
      </c>
      <c r="C13" s="258"/>
    </row>
    <row r="14" spans="1:9" ht="39.6" x14ac:dyDescent="0.25">
      <c r="B14" s="266"/>
      <c r="C14" s="402" t="s">
        <v>653</v>
      </c>
    </row>
    <row r="15" spans="1:9" s="340" customFormat="1" x14ac:dyDescent="0.25">
      <c r="B15" s="404" t="s">
        <v>348</v>
      </c>
      <c r="C15" s="258"/>
    </row>
    <row r="16" spans="1:9" s="340" customFormat="1" ht="52.8" x14ac:dyDescent="0.25">
      <c r="B16" s="404"/>
      <c r="C16" s="258" t="s">
        <v>347</v>
      </c>
    </row>
    <row r="17" spans="2:3" x14ac:dyDescent="0.25">
      <c r="B17" s="266" t="s">
        <v>377</v>
      </c>
      <c r="C17" s="405"/>
    </row>
    <row r="18" spans="2:3" x14ac:dyDescent="0.25">
      <c r="B18" s="266"/>
      <c r="C18" s="406" t="s">
        <v>706</v>
      </c>
    </row>
    <row r="19" spans="2:3" ht="52.5" customHeight="1" x14ac:dyDescent="0.25">
      <c r="B19" s="266" t="s">
        <v>364</v>
      </c>
      <c r="C19" s="258"/>
    </row>
    <row r="20" spans="2:3" x14ac:dyDescent="0.25">
      <c r="B20" s="266"/>
      <c r="C20" s="258" t="s">
        <v>101</v>
      </c>
    </row>
    <row r="21" spans="2:3" x14ac:dyDescent="0.25">
      <c r="B21" s="266" t="s">
        <v>366</v>
      </c>
      <c r="C21" s="258"/>
    </row>
    <row r="22" spans="2:3" ht="26.25" customHeight="1" x14ac:dyDescent="0.25">
      <c r="B22" s="266"/>
      <c r="C22" s="258" t="s">
        <v>365</v>
      </c>
    </row>
    <row r="23" spans="2:3" x14ac:dyDescent="0.25">
      <c r="B23" s="266" t="s">
        <v>367</v>
      </c>
      <c r="C23" s="258"/>
    </row>
    <row r="24" spans="2:3" ht="25.5" customHeight="1" x14ac:dyDescent="0.25">
      <c r="B24" s="266"/>
      <c r="C24" s="402" t="s">
        <v>654</v>
      </c>
    </row>
    <row r="25" spans="2:3" x14ac:dyDescent="0.25">
      <c r="B25" s="266" t="s">
        <v>369</v>
      </c>
      <c r="C25" s="258"/>
    </row>
    <row r="26" spans="2:3" ht="52.8" x14ac:dyDescent="0.25">
      <c r="B26" s="266"/>
      <c r="C26" s="258" t="s">
        <v>368</v>
      </c>
    </row>
    <row r="27" spans="2:3" x14ac:dyDescent="0.25">
      <c r="B27" s="266" t="s">
        <v>370</v>
      </c>
      <c r="C27" s="258"/>
    </row>
    <row r="28" spans="2:3" ht="52.8" x14ac:dyDescent="0.25">
      <c r="B28" s="266"/>
      <c r="C28" s="402" t="s">
        <v>655</v>
      </c>
    </row>
    <row r="29" spans="2:3" x14ac:dyDescent="0.25">
      <c r="B29" s="266" t="s">
        <v>657</v>
      </c>
      <c r="C29" s="258"/>
    </row>
    <row r="30" spans="2:3" ht="15" customHeight="1" x14ac:dyDescent="0.25">
      <c r="B30" s="266"/>
      <c r="C30" s="402" t="s">
        <v>656</v>
      </c>
    </row>
    <row r="31" spans="2:3" x14ac:dyDescent="0.25">
      <c r="B31" s="266" t="s">
        <v>658</v>
      </c>
      <c r="C31" s="258"/>
    </row>
    <row r="32" spans="2:3" ht="27" customHeight="1" x14ac:dyDescent="0.25">
      <c r="B32" s="266"/>
      <c r="C32" s="258" t="s">
        <v>372</v>
      </c>
    </row>
    <row r="33" spans="2:3" x14ac:dyDescent="0.25">
      <c r="B33" s="266" t="s">
        <v>373</v>
      </c>
      <c r="C33" s="258"/>
    </row>
    <row r="34" spans="2:3" ht="24" customHeight="1" x14ac:dyDescent="0.25">
      <c r="B34" s="266"/>
      <c r="C34" s="402" t="s">
        <v>659</v>
      </c>
    </row>
    <row r="35" spans="2:3" x14ac:dyDescent="0.25">
      <c r="B35" s="266" t="s">
        <v>374</v>
      </c>
      <c r="C35" s="258"/>
    </row>
    <row r="36" spans="2:3" ht="39.6" x14ac:dyDescent="0.25">
      <c r="B36" s="266"/>
      <c r="C36" s="403" t="s">
        <v>660</v>
      </c>
    </row>
    <row r="37" spans="2:3" x14ac:dyDescent="0.25">
      <c r="B37" s="266"/>
      <c r="C37" s="258"/>
    </row>
    <row r="38" spans="2:3" s="340" customFormat="1" ht="52.5" customHeight="1" x14ac:dyDescent="0.25">
      <c r="B38" s="404" t="s">
        <v>389</v>
      </c>
      <c r="C38" s="403"/>
    </row>
    <row r="39" spans="2:3" s="340" customFormat="1" ht="39" customHeight="1" x14ac:dyDescent="0.25">
      <c r="B39" s="404"/>
      <c r="C39" s="403" t="s">
        <v>661</v>
      </c>
    </row>
    <row r="40" spans="2:3" x14ac:dyDescent="0.25">
      <c r="B40" s="266" t="s">
        <v>390</v>
      </c>
      <c r="C40" s="405"/>
    </row>
    <row r="41" spans="2:3" ht="39.6" x14ac:dyDescent="0.25">
      <c r="B41" s="266"/>
      <c r="C41" s="406" t="s">
        <v>662</v>
      </c>
    </row>
    <row r="42" spans="2:3" x14ac:dyDescent="0.25">
      <c r="B42" s="266" t="s">
        <v>391</v>
      </c>
      <c r="C42" s="258"/>
    </row>
    <row r="43" spans="2:3" ht="39.6" x14ac:dyDescent="0.25">
      <c r="B43" s="266"/>
      <c r="C43" s="402" t="s">
        <v>663</v>
      </c>
    </row>
    <row r="44" spans="2:3" x14ac:dyDescent="0.25">
      <c r="B44" s="266" t="s">
        <v>371</v>
      </c>
      <c r="C44" s="258"/>
    </row>
    <row r="45" spans="2:3" x14ac:dyDescent="0.25">
      <c r="B45" s="266"/>
      <c r="C45" s="402" t="s">
        <v>664</v>
      </c>
    </row>
    <row r="46" spans="2:3" x14ac:dyDescent="0.25">
      <c r="B46" s="266" t="s">
        <v>392</v>
      </c>
      <c r="C46" s="258"/>
    </row>
    <row r="47" spans="2:3" ht="14.25" customHeight="1" x14ac:dyDescent="0.25">
      <c r="B47" s="266"/>
      <c r="C47" s="403" t="s">
        <v>665</v>
      </c>
    </row>
    <row r="48" spans="2:3" x14ac:dyDescent="0.25">
      <c r="B48" s="266" t="s">
        <v>394</v>
      </c>
      <c r="C48" s="258"/>
    </row>
    <row r="49" spans="2:3" ht="29.25" customHeight="1" x14ac:dyDescent="0.25">
      <c r="B49" s="266"/>
      <c r="C49" s="375" t="s">
        <v>393</v>
      </c>
    </row>
    <row r="50" spans="2:3" x14ac:dyDescent="0.25">
      <c r="B50" s="266" t="s">
        <v>508</v>
      </c>
      <c r="C50" s="258"/>
    </row>
    <row r="51" spans="2:3" ht="39.6" x14ac:dyDescent="0.25">
      <c r="B51" s="266"/>
      <c r="C51" s="258" t="s">
        <v>395</v>
      </c>
    </row>
    <row r="52" spans="2:3" x14ac:dyDescent="0.25">
      <c r="B52" s="266" t="s">
        <v>397</v>
      </c>
      <c r="C52" s="258"/>
    </row>
    <row r="53" spans="2:3" ht="52.8" x14ac:dyDescent="0.25">
      <c r="B53" s="266"/>
      <c r="C53" s="258" t="s">
        <v>396</v>
      </c>
    </row>
    <row r="54" spans="2:3" x14ac:dyDescent="0.25">
      <c r="B54" s="266" t="s">
        <v>487</v>
      </c>
      <c r="C54" s="258"/>
    </row>
    <row r="55" spans="2:3" ht="26.4" x14ac:dyDescent="0.25">
      <c r="B55" s="266"/>
      <c r="C55" s="258" t="s">
        <v>398</v>
      </c>
    </row>
    <row r="56" spans="2:3" x14ac:dyDescent="0.25">
      <c r="B56" s="266" t="s">
        <v>399</v>
      </c>
      <c r="C56" s="258"/>
    </row>
    <row r="57" spans="2:3" ht="26.4" x14ac:dyDescent="0.25">
      <c r="B57" s="266"/>
      <c r="C57" s="290" t="s">
        <v>102</v>
      </c>
    </row>
    <row r="58" spans="2:3" x14ac:dyDescent="0.25">
      <c r="B58" s="266" t="s">
        <v>401</v>
      </c>
      <c r="C58" s="258"/>
    </row>
    <row r="59" spans="2:3" ht="26.4" x14ac:dyDescent="0.25">
      <c r="B59" s="266"/>
      <c r="C59" s="375" t="s">
        <v>400</v>
      </c>
    </row>
    <row r="60" spans="2:3" hidden="1" x14ac:dyDescent="0.25">
      <c r="B60" s="266" t="s">
        <v>387</v>
      </c>
      <c r="C60" s="258"/>
    </row>
    <row r="61" spans="2:3" hidden="1" x14ac:dyDescent="0.25">
      <c r="B61" s="266"/>
      <c r="C61" s="258" t="s">
        <v>402</v>
      </c>
    </row>
    <row r="62" spans="2:3" s="340" customFormat="1" x14ac:dyDescent="0.25">
      <c r="B62" s="404" t="s">
        <v>671</v>
      </c>
      <c r="C62" s="258"/>
    </row>
    <row r="63" spans="2:3" s="340" customFormat="1" x14ac:dyDescent="0.25">
      <c r="B63" s="404"/>
      <c r="C63" s="258" t="s">
        <v>378</v>
      </c>
    </row>
    <row r="64" spans="2:3" x14ac:dyDescent="0.25">
      <c r="B64" s="266" t="s">
        <v>403</v>
      </c>
      <c r="C64" s="405"/>
    </row>
    <row r="65" spans="2:3" x14ac:dyDescent="0.25">
      <c r="B65" s="266"/>
      <c r="C65" s="406" t="s">
        <v>672</v>
      </c>
    </row>
    <row r="66" spans="2:3" ht="31.5" customHeight="1" x14ac:dyDescent="0.25">
      <c r="B66" s="266"/>
      <c r="C66" s="258"/>
    </row>
    <row r="67" spans="2:3" ht="42" customHeight="1" x14ac:dyDescent="0.25">
      <c r="B67" s="266" t="s">
        <v>404</v>
      </c>
      <c r="C67" s="403"/>
    </row>
    <row r="68" spans="2:3" ht="39.6" x14ac:dyDescent="0.25">
      <c r="B68" s="266"/>
      <c r="C68" s="402" t="s">
        <v>716</v>
      </c>
    </row>
    <row r="69" spans="2:3" x14ac:dyDescent="0.25">
      <c r="B69" s="266" t="s">
        <v>103</v>
      </c>
      <c r="C69" s="258"/>
    </row>
    <row r="70" spans="2:3" x14ac:dyDescent="0.25">
      <c r="B70" s="266"/>
      <c r="C70" s="258" t="s">
        <v>405</v>
      </c>
    </row>
    <row r="71" spans="2:3" x14ac:dyDescent="0.25">
      <c r="B71" s="266" t="s">
        <v>383</v>
      </c>
      <c r="C71" s="258"/>
    </row>
    <row r="72" spans="2:3" x14ac:dyDescent="0.25">
      <c r="B72" s="266"/>
      <c r="C72" s="258" t="s">
        <v>104</v>
      </c>
    </row>
    <row r="73" spans="2:3" x14ac:dyDescent="0.25">
      <c r="B73" s="266"/>
      <c r="C73" s="258"/>
    </row>
    <row r="74" spans="2:3" ht="50.1" customHeight="1" x14ac:dyDescent="0.25">
      <c r="B74" s="266" t="s">
        <v>406</v>
      </c>
      <c r="C74" s="258"/>
    </row>
    <row r="75" spans="2:3" ht="15.9" customHeight="1" x14ac:dyDescent="0.25">
      <c r="B75" s="266"/>
      <c r="C75" s="403" t="s">
        <v>105</v>
      </c>
    </row>
    <row r="76" spans="2:3" hidden="1" x14ac:dyDescent="0.25">
      <c r="B76" s="266" t="s">
        <v>386</v>
      </c>
      <c r="C76" s="258"/>
    </row>
    <row r="77" spans="2:3" ht="26.4" hidden="1" x14ac:dyDescent="0.25">
      <c r="B77" s="266"/>
      <c r="C77" s="258" t="s">
        <v>407</v>
      </c>
    </row>
    <row r="78" spans="2:3" x14ac:dyDescent="0.25">
      <c r="B78" s="266" t="s">
        <v>408</v>
      </c>
      <c r="C78" s="258"/>
    </row>
    <row r="79" spans="2:3" x14ac:dyDescent="0.25">
      <c r="B79" s="266"/>
      <c r="C79" s="258" t="s">
        <v>378</v>
      </c>
    </row>
    <row r="80" spans="2:3" x14ac:dyDescent="0.25">
      <c r="B80" s="266" t="s">
        <v>666</v>
      </c>
      <c r="C80" s="258"/>
    </row>
    <row r="81" spans="2:3" ht="15" customHeight="1" x14ac:dyDescent="0.25">
      <c r="B81" s="266"/>
      <c r="C81" s="375" t="s">
        <v>409</v>
      </c>
    </row>
    <row r="82" spans="2:3" x14ac:dyDescent="0.25">
      <c r="B82" s="266" t="s">
        <v>410</v>
      </c>
      <c r="C82" s="258"/>
    </row>
    <row r="83" spans="2:3" ht="27" customHeight="1" x14ac:dyDescent="0.25">
      <c r="B83" s="266"/>
      <c r="C83" s="403" t="s">
        <v>667</v>
      </c>
    </row>
    <row r="84" spans="2:3" x14ac:dyDescent="0.25">
      <c r="B84" s="266" t="s">
        <v>490</v>
      </c>
      <c r="C84" s="258"/>
    </row>
    <row r="85" spans="2:3" ht="52.8" x14ac:dyDescent="0.25">
      <c r="B85" s="266"/>
      <c r="C85" s="403" t="s">
        <v>668</v>
      </c>
    </row>
    <row r="86" spans="2:3" ht="24" customHeight="1" x14ac:dyDescent="0.25">
      <c r="B86" s="266"/>
      <c r="C86" s="258"/>
    </row>
    <row r="87" spans="2:3" ht="50.1" customHeight="1" x14ac:dyDescent="0.25">
      <c r="B87" s="266" t="s">
        <v>411</v>
      </c>
      <c r="C87" s="402"/>
    </row>
    <row r="88" spans="2:3" ht="26.4" x14ac:dyDescent="0.25">
      <c r="B88" s="266"/>
      <c r="C88" s="403" t="s">
        <v>669</v>
      </c>
    </row>
    <row r="89" spans="2:3" x14ac:dyDescent="0.25">
      <c r="B89" s="266" t="s">
        <v>413</v>
      </c>
      <c r="C89" s="258"/>
    </row>
    <row r="90" spans="2:3" ht="79.2" x14ac:dyDescent="0.25">
      <c r="B90" s="266"/>
      <c r="C90" s="258" t="s">
        <v>412</v>
      </c>
    </row>
    <row r="91" spans="2:3" x14ac:dyDescent="0.25">
      <c r="B91" s="266" t="s">
        <v>415</v>
      </c>
      <c r="C91" s="258"/>
    </row>
    <row r="92" spans="2:3" ht="39.6" x14ac:dyDescent="0.25">
      <c r="B92" s="266"/>
      <c r="C92" s="258" t="s">
        <v>414</v>
      </c>
    </row>
    <row r="93" spans="2:3" x14ac:dyDescent="0.25">
      <c r="B93" s="266" t="s">
        <v>417</v>
      </c>
      <c r="C93" s="258"/>
    </row>
    <row r="94" spans="2:3" ht="26.4" x14ac:dyDescent="0.25">
      <c r="B94" s="266"/>
      <c r="C94" s="258" t="s">
        <v>416</v>
      </c>
    </row>
    <row r="95" spans="2:3" x14ac:dyDescent="0.25">
      <c r="B95" s="266" t="s">
        <v>419</v>
      </c>
      <c r="C95" s="258"/>
    </row>
    <row r="96" spans="2:3" ht="26.4" x14ac:dyDescent="0.25">
      <c r="B96" s="266"/>
      <c r="C96" s="258" t="s">
        <v>418</v>
      </c>
    </row>
    <row r="97" spans="2:3" x14ac:dyDescent="0.25">
      <c r="B97" s="266" t="s">
        <v>484</v>
      </c>
      <c r="C97" s="258"/>
    </row>
    <row r="98" spans="2:3" ht="41.25" customHeight="1" x14ac:dyDescent="0.25">
      <c r="B98" s="266"/>
      <c r="C98" s="375" t="s">
        <v>420</v>
      </c>
    </row>
    <row r="99" spans="2:3" ht="39" customHeight="1" x14ac:dyDescent="0.25">
      <c r="B99" s="266" t="s">
        <v>388</v>
      </c>
      <c r="C99" s="258"/>
    </row>
    <row r="100" spans="2:3" ht="25.5" customHeight="1" x14ac:dyDescent="0.25">
      <c r="B100" s="266"/>
      <c r="C100" s="375" t="s">
        <v>106</v>
      </c>
    </row>
    <row r="101" spans="2:3" ht="39" customHeight="1" x14ac:dyDescent="0.25">
      <c r="B101" s="266" t="s">
        <v>375</v>
      </c>
      <c r="C101" s="258"/>
    </row>
    <row r="102" spans="2:3" x14ac:dyDescent="0.25">
      <c r="B102" s="266"/>
      <c r="C102" s="407" t="s">
        <v>670</v>
      </c>
    </row>
    <row r="103" spans="2:3" ht="50.1" customHeight="1" x14ac:dyDescent="0.25">
      <c r="B103" s="266" t="s">
        <v>421</v>
      </c>
      <c r="C103" s="258"/>
    </row>
    <row r="104" spans="2:3" ht="26.4" x14ac:dyDescent="0.25">
      <c r="B104" s="266"/>
      <c r="C104" s="290" t="s">
        <v>107</v>
      </c>
    </row>
    <row r="105" spans="2:3" x14ac:dyDescent="0.25">
      <c r="B105" s="266" t="s">
        <v>422</v>
      </c>
      <c r="C105" s="258"/>
    </row>
    <row r="106" spans="2:3" ht="52.8" x14ac:dyDescent="0.25">
      <c r="B106" s="266"/>
      <c r="C106" s="258" t="s">
        <v>488</v>
      </c>
    </row>
    <row r="107" spans="2:3" x14ac:dyDescent="0.25">
      <c r="B107" s="266" t="s">
        <v>381</v>
      </c>
      <c r="C107" s="258"/>
    </row>
    <row r="108" spans="2:3" ht="66" x14ac:dyDescent="0.25">
      <c r="B108" s="266"/>
      <c r="C108" s="258" t="s">
        <v>423</v>
      </c>
    </row>
    <row r="109" spans="2:3" x14ac:dyDescent="0.25">
      <c r="B109" s="266" t="s">
        <v>382</v>
      </c>
      <c r="C109" s="258"/>
    </row>
    <row r="110" spans="2:3" ht="15" customHeight="1" x14ac:dyDescent="0.25">
      <c r="B110" s="266"/>
      <c r="C110" s="375" t="s">
        <v>108</v>
      </c>
    </row>
    <row r="111" spans="2:3" x14ac:dyDescent="0.25">
      <c r="B111" s="266" t="s">
        <v>379</v>
      </c>
      <c r="C111" s="258"/>
    </row>
    <row r="112" spans="2:3" ht="26.4" x14ac:dyDescent="0.25">
      <c r="B112" s="266"/>
      <c r="C112" s="375" t="s">
        <v>109</v>
      </c>
    </row>
    <row r="113" spans="2:3" ht="24" customHeight="1" x14ac:dyDescent="0.25">
      <c r="B113" s="266"/>
      <c r="C113" s="258"/>
    </row>
    <row r="114" spans="2:3" ht="50.1" customHeight="1" x14ac:dyDescent="0.25">
      <c r="B114" s="266" t="s">
        <v>485</v>
      </c>
      <c r="C114" s="258"/>
    </row>
    <row r="115" spans="2:3" ht="26.4" x14ac:dyDescent="0.25">
      <c r="B115" s="266"/>
      <c r="C115" s="402" t="s">
        <v>110</v>
      </c>
    </row>
    <row r="116" spans="2:3" x14ac:dyDescent="0.25">
      <c r="B116" s="266" t="s">
        <v>424</v>
      </c>
      <c r="C116" s="258"/>
    </row>
    <row r="117" spans="2:3" ht="27.9" customHeight="1" x14ac:dyDescent="0.25">
      <c r="B117" s="266"/>
      <c r="C117" s="403" t="s">
        <v>395</v>
      </c>
    </row>
    <row r="118" spans="2:3" x14ac:dyDescent="0.25">
      <c r="B118" s="266" t="s">
        <v>426</v>
      </c>
      <c r="C118" s="258"/>
    </row>
    <row r="119" spans="2:3" ht="28.5" customHeight="1" x14ac:dyDescent="0.25">
      <c r="B119" s="266"/>
      <c r="C119" s="375" t="s">
        <v>425</v>
      </c>
    </row>
    <row r="120" spans="2:3" x14ac:dyDescent="0.25">
      <c r="B120" s="266" t="s">
        <v>428</v>
      </c>
      <c r="C120" s="258"/>
    </row>
    <row r="121" spans="2:3" x14ac:dyDescent="0.25">
      <c r="B121" s="266"/>
      <c r="C121" s="258" t="s">
        <v>427</v>
      </c>
    </row>
    <row r="122" spans="2:3" x14ac:dyDescent="0.25">
      <c r="B122" s="266" t="s">
        <v>430</v>
      </c>
      <c r="C122" s="258"/>
    </row>
    <row r="123" spans="2:3" ht="26.4" x14ac:dyDescent="0.25">
      <c r="B123" s="266"/>
      <c r="C123" s="258" t="s">
        <v>429</v>
      </c>
    </row>
    <row r="124" spans="2:3" hidden="1" x14ac:dyDescent="0.25">
      <c r="B124" s="266" t="s">
        <v>384</v>
      </c>
      <c r="C124" s="258"/>
    </row>
    <row r="125" spans="2:3" ht="26.4" hidden="1" x14ac:dyDescent="0.25">
      <c r="B125" s="266"/>
      <c r="C125" s="258" t="s">
        <v>431</v>
      </c>
    </row>
    <row r="126" spans="2:3" ht="50.1" customHeight="1" x14ac:dyDescent="0.25">
      <c r="B126" s="266" t="s">
        <v>526</v>
      </c>
      <c r="C126" s="258"/>
    </row>
    <row r="127" spans="2:3" x14ac:dyDescent="0.25">
      <c r="B127" s="266"/>
      <c r="C127" s="375" t="s">
        <v>378</v>
      </c>
    </row>
    <row r="128" spans="2:3" x14ac:dyDescent="0.25">
      <c r="B128" s="266" t="s">
        <v>432</v>
      </c>
      <c r="C128" s="258"/>
    </row>
    <row r="129" spans="2:3" ht="39" customHeight="1" x14ac:dyDescent="0.25">
      <c r="B129" s="266"/>
      <c r="C129" s="375" t="s">
        <v>420</v>
      </c>
    </row>
    <row r="130" spans="2:3" x14ac:dyDescent="0.25">
      <c r="B130" s="266" t="s">
        <v>433</v>
      </c>
      <c r="C130" s="258"/>
    </row>
    <row r="131" spans="2:3" ht="52.8" x14ac:dyDescent="0.25">
      <c r="B131" s="266"/>
      <c r="C131" s="403" t="s">
        <v>673</v>
      </c>
    </row>
    <row r="132" spans="2:3" x14ac:dyDescent="0.25">
      <c r="B132" s="266" t="s">
        <v>435</v>
      </c>
      <c r="C132" s="258"/>
    </row>
    <row r="133" spans="2:3" ht="39.6" x14ac:dyDescent="0.25">
      <c r="B133" s="266"/>
      <c r="C133" s="258" t="s">
        <v>434</v>
      </c>
    </row>
    <row r="134" spans="2:3" x14ac:dyDescent="0.25">
      <c r="B134" s="266" t="s">
        <v>380</v>
      </c>
      <c r="C134" s="258"/>
    </row>
    <row r="135" spans="2:3" ht="39.6" x14ac:dyDescent="0.25">
      <c r="B135" s="266"/>
      <c r="C135" s="258" t="s">
        <v>436</v>
      </c>
    </row>
    <row r="136" spans="2:3" x14ac:dyDescent="0.25">
      <c r="B136" s="266" t="s">
        <v>437</v>
      </c>
      <c r="C136" s="258"/>
    </row>
    <row r="137" spans="2:3" ht="26.4" x14ac:dyDescent="0.25">
      <c r="B137" s="266"/>
      <c r="C137" s="402" t="s">
        <v>674</v>
      </c>
    </row>
    <row r="138" spans="2:3" x14ac:dyDescent="0.25">
      <c r="B138" s="266" t="s">
        <v>439</v>
      </c>
      <c r="C138" s="258"/>
    </row>
    <row r="139" spans="2:3" ht="26.4" x14ac:dyDescent="0.25">
      <c r="B139" s="266"/>
      <c r="C139" s="258" t="s">
        <v>438</v>
      </c>
    </row>
    <row r="140" spans="2:3" x14ac:dyDescent="0.25">
      <c r="B140" s="266" t="s">
        <v>440</v>
      </c>
      <c r="C140" s="258"/>
    </row>
    <row r="141" spans="2:3" ht="26.4" x14ac:dyDescent="0.25">
      <c r="B141" s="266"/>
      <c r="C141" s="402" t="s">
        <v>675</v>
      </c>
    </row>
    <row r="142" spans="2:3" x14ac:dyDescent="0.25">
      <c r="B142" s="266" t="s">
        <v>442</v>
      </c>
      <c r="C142" s="258"/>
    </row>
    <row r="143" spans="2:3" x14ac:dyDescent="0.25">
      <c r="B143" s="266"/>
      <c r="C143" s="258" t="s">
        <v>441</v>
      </c>
    </row>
    <row r="144" spans="2:3" x14ac:dyDescent="0.25">
      <c r="B144" s="266"/>
      <c r="C144" s="258"/>
    </row>
    <row r="145" spans="2:3" ht="50.1" customHeight="1" x14ac:dyDescent="0.25">
      <c r="B145" s="266" t="s">
        <v>162</v>
      </c>
      <c r="C145" s="258"/>
    </row>
    <row r="146" spans="2:3" ht="52.8" x14ac:dyDescent="0.25">
      <c r="B146" s="266"/>
      <c r="C146" s="403" t="s">
        <v>443</v>
      </c>
    </row>
    <row r="147" spans="2:3" x14ac:dyDescent="0.25">
      <c r="B147" s="266" t="s">
        <v>445</v>
      </c>
      <c r="C147" s="258"/>
    </row>
    <row r="148" spans="2:3" ht="39.6" x14ac:dyDescent="0.25">
      <c r="B148" s="266"/>
      <c r="C148" s="258" t="s">
        <v>444</v>
      </c>
    </row>
    <row r="149" spans="2:3" hidden="1" x14ac:dyDescent="0.25">
      <c r="B149" s="266" t="s">
        <v>445</v>
      </c>
      <c r="C149" s="258"/>
    </row>
    <row r="150" spans="2:3" ht="39.6" hidden="1" x14ac:dyDescent="0.25">
      <c r="B150" s="266"/>
      <c r="C150" s="258" t="s">
        <v>446</v>
      </c>
    </row>
    <row r="151" spans="2:3" x14ac:dyDescent="0.25">
      <c r="B151" s="266" t="s">
        <v>447</v>
      </c>
      <c r="C151" s="258"/>
    </row>
    <row r="152" spans="2:3" ht="39.6" x14ac:dyDescent="0.25">
      <c r="B152" s="266"/>
      <c r="C152" s="258" t="s">
        <v>446</v>
      </c>
    </row>
    <row r="153" spans="2:3" x14ac:dyDescent="0.25">
      <c r="B153" s="266" t="s">
        <v>449</v>
      </c>
      <c r="C153" s="258"/>
    </row>
    <row r="154" spans="2:3" ht="39.6" x14ac:dyDescent="0.25">
      <c r="B154" s="266"/>
      <c r="C154" s="258" t="s">
        <v>448</v>
      </c>
    </row>
    <row r="155" spans="2:3" x14ac:dyDescent="0.25">
      <c r="B155" s="266" t="s">
        <v>453</v>
      </c>
      <c r="C155" s="258"/>
    </row>
    <row r="156" spans="2:3" ht="39.6" x14ac:dyDescent="0.25">
      <c r="B156" s="266"/>
      <c r="C156" s="258" t="s">
        <v>452</v>
      </c>
    </row>
    <row r="157" spans="2:3" x14ac:dyDescent="0.25">
      <c r="B157" s="266" t="s">
        <v>676</v>
      </c>
      <c r="C157" s="258"/>
    </row>
    <row r="158" spans="2:3" ht="52.8" x14ac:dyDescent="0.25">
      <c r="B158" s="266"/>
      <c r="C158" s="258" t="s">
        <v>454</v>
      </c>
    </row>
    <row r="159" spans="2:3" x14ac:dyDescent="0.25">
      <c r="B159" s="266" t="s">
        <v>455</v>
      </c>
      <c r="C159" s="258"/>
    </row>
    <row r="160" spans="2:3" ht="39.6" x14ac:dyDescent="0.25">
      <c r="B160" s="266"/>
      <c r="C160" s="258" t="s">
        <v>111</v>
      </c>
    </row>
    <row r="161" spans="2:3" x14ac:dyDescent="0.25">
      <c r="B161" s="266" t="s">
        <v>457</v>
      </c>
      <c r="C161" s="258"/>
    </row>
    <row r="162" spans="2:3" ht="26.4" x14ac:dyDescent="0.25">
      <c r="B162" s="266"/>
      <c r="C162" s="258" t="s">
        <v>456</v>
      </c>
    </row>
    <row r="163" spans="2:3" x14ac:dyDescent="0.25">
      <c r="B163" s="266" t="s">
        <v>459</v>
      </c>
      <c r="C163" s="258"/>
    </row>
    <row r="164" spans="2:3" ht="52.8" x14ac:dyDescent="0.25">
      <c r="B164" s="266"/>
      <c r="C164" s="258" t="s">
        <v>458</v>
      </c>
    </row>
    <row r="165" spans="2:3" ht="68.099999999999994" customHeight="1" x14ac:dyDescent="0.25">
      <c r="B165" s="266" t="s">
        <v>489</v>
      </c>
      <c r="C165" s="258"/>
    </row>
    <row r="166" spans="2:3" ht="48.9" customHeight="1" x14ac:dyDescent="0.25">
      <c r="B166" s="266"/>
      <c r="C166" s="258" t="s">
        <v>477</v>
      </c>
    </row>
    <row r="167" spans="2:3" x14ac:dyDescent="0.25">
      <c r="B167" s="266" t="s">
        <v>202</v>
      </c>
      <c r="C167" s="258"/>
    </row>
    <row r="168" spans="2:3" ht="39.6" x14ac:dyDescent="0.25">
      <c r="B168" s="266"/>
      <c r="C168" s="290" t="s">
        <v>112</v>
      </c>
    </row>
    <row r="169" spans="2:3" x14ac:dyDescent="0.25">
      <c r="B169" s="266" t="s">
        <v>478</v>
      </c>
      <c r="C169" s="258"/>
    </row>
    <row r="170" spans="2:3" ht="26.4" x14ac:dyDescent="0.25">
      <c r="B170" s="266"/>
      <c r="C170" s="258" t="s">
        <v>113</v>
      </c>
    </row>
    <row r="171" spans="2:3" x14ac:dyDescent="0.25">
      <c r="B171" s="266" t="s">
        <v>486</v>
      </c>
      <c r="C171" s="258"/>
    </row>
    <row r="172" spans="2:3" ht="26.4" x14ac:dyDescent="0.25">
      <c r="B172" s="266"/>
      <c r="C172" s="258" t="s">
        <v>201</v>
      </c>
    </row>
    <row r="173" spans="2:3" x14ac:dyDescent="0.25">
      <c r="B173" s="266" t="s">
        <v>479</v>
      </c>
      <c r="C173" s="258"/>
    </row>
    <row r="174" spans="2:3" ht="26.4" x14ac:dyDescent="0.25">
      <c r="B174" s="266"/>
      <c r="C174" s="258" t="s">
        <v>161</v>
      </c>
    </row>
    <row r="175" spans="2:3" x14ac:dyDescent="0.25">
      <c r="B175" s="266" t="s">
        <v>481</v>
      </c>
      <c r="C175" s="258"/>
    </row>
    <row r="176" spans="2:3" ht="26.4" x14ac:dyDescent="0.25">
      <c r="B176" s="266"/>
      <c r="C176" s="258" t="s">
        <v>480</v>
      </c>
    </row>
    <row r="177" spans="2:3" x14ac:dyDescent="0.25">
      <c r="B177" s="266" t="s">
        <v>192</v>
      </c>
      <c r="C177" s="258"/>
    </row>
    <row r="178" spans="2:3" ht="39.6" x14ac:dyDescent="0.25">
      <c r="B178" s="266"/>
      <c r="C178" s="258" t="s">
        <v>191</v>
      </c>
    </row>
    <row r="179" spans="2:3" x14ac:dyDescent="0.25">
      <c r="B179" s="266" t="s">
        <v>194</v>
      </c>
      <c r="C179" s="258"/>
    </row>
    <row r="180" spans="2:3" ht="39.6" x14ac:dyDescent="0.25">
      <c r="B180" s="266"/>
      <c r="C180" s="258" t="s">
        <v>193</v>
      </c>
    </row>
    <row r="181" spans="2:3" x14ac:dyDescent="0.25">
      <c r="B181" s="266" t="s">
        <v>196</v>
      </c>
      <c r="C181" s="258"/>
    </row>
    <row r="182" spans="2:3" ht="39.6" x14ac:dyDescent="0.25">
      <c r="B182" s="266"/>
      <c r="C182" s="258" t="s">
        <v>195</v>
      </c>
    </row>
    <row r="183" spans="2:3" x14ac:dyDescent="0.25">
      <c r="B183" s="266" t="s">
        <v>198</v>
      </c>
      <c r="C183" s="258"/>
    </row>
    <row r="184" spans="2:3" ht="26.4" x14ac:dyDescent="0.25">
      <c r="B184" s="266"/>
      <c r="C184" s="258" t="s">
        <v>197</v>
      </c>
    </row>
    <row r="185" spans="2:3" x14ac:dyDescent="0.25">
      <c r="B185" s="266" t="s">
        <v>199</v>
      </c>
      <c r="C185" s="258"/>
    </row>
    <row r="186" spans="2:3" ht="51" customHeight="1" x14ac:dyDescent="0.25">
      <c r="B186" s="266"/>
      <c r="C186" s="402" t="s">
        <v>677</v>
      </c>
    </row>
    <row r="187" spans="2:3" ht="50.1" customHeight="1" x14ac:dyDescent="0.25">
      <c r="B187" s="266" t="s">
        <v>376</v>
      </c>
      <c r="C187" s="258"/>
    </row>
    <row r="188" spans="2:3" x14ac:dyDescent="0.25">
      <c r="B188" s="266"/>
      <c r="C188" s="402" t="s">
        <v>114</v>
      </c>
    </row>
    <row r="189" spans="2:3" x14ac:dyDescent="0.25">
      <c r="B189" s="266" t="s">
        <v>678</v>
      </c>
      <c r="C189" s="258"/>
    </row>
    <row r="190" spans="2:3" x14ac:dyDescent="0.25">
      <c r="B190" s="266"/>
      <c r="C190" s="408" t="s">
        <v>679</v>
      </c>
    </row>
    <row r="191" spans="2:3" x14ac:dyDescent="0.25">
      <c r="B191" s="266"/>
      <c r="C191" s="258"/>
    </row>
    <row r="192" spans="2:3" x14ac:dyDescent="0.25">
      <c r="B192" s="266"/>
      <c r="C192" s="408"/>
    </row>
    <row r="193" spans="2:3" ht="3.75" customHeight="1" x14ac:dyDescent="0.25">
      <c r="B193" s="266"/>
      <c r="C193" s="258"/>
    </row>
    <row r="194" spans="2:3" ht="38.25" customHeight="1" x14ac:dyDescent="0.25">
      <c r="B194" s="266" t="s">
        <v>200</v>
      </c>
      <c r="C194" s="258"/>
    </row>
    <row r="195" spans="2:3" x14ac:dyDescent="0.25">
      <c r="B195" s="266"/>
      <c r="C195" s="402" t="s">
        <v>680</v>
      </c>
    </row>
    <row r="196" spans="2:3" x14ac:dyDescent="0.25">
      <c r="C196" s="402"/>
    </row>
    <row r="197" spans="2:3" x14ac:dyDescent="0.25">
      <c r="C197" s="258"/>
    </row>
  </sheetData>
  <mergeCells count="1">
    <mergeCell ref="E2:I2"/>
  </mergeCells>
  <phoneticPr fontId="0" type="noConversion"/>
  <pageMargins left="0.75" right="0.46" top="0.68" bottom="1" header="0.5" footer="0.5"/>
  <pageSetup scale="90" orientation="portrait" r:id="rId1"/>
  <headerFooter alignWithMargins="0"/>
  <rowBreaks count="2" manualBreakCount="2">
    <brk id="113" max="2" man="1"/>
    <brk id="141" max="2" man="1"/>
  </rowBreaks>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2"/>
  <dimension ref="A1:L497"/>
  <sheetViews>
    <sheetView topLeftCell="B1" workbookViewId="0">
      <pane ySplit="2" topLeftCell="A3" activePane="bottomLeft" state="frozen"/>
      <selection pane="bottomLeft"/>
    </sheetView>
  </sheetViews>
  <sheetFormatPr defaultColWidth="8.88671875" defaultRowHeight="13.2" x14ac:dyDescent="0.25"/>
  <cols>
    <col min="1" max="1" width="5.109375" style="1" customWidth="1"/>
    <col min="2" max="2" width="4.109375" style="121" customWidth="1"/>
    <col min="3" max="3" width="9.6640625" style="124" customWidth="1"/>
    <col min="4" max="4" width="2.44140625" style="121" customWidth="1"/>
    <col min="5" max="7" width="8.88671875" style="121"/>
    <col min="8" max="16384" width="8.88671875" style="1"/>
  </cols>
  <sheetData>
    <row r="1" spans="1:12" x14ac:dyDescent="0.25">
      <c r="C1" s="122"/>
      <c r="D1" s="123"/>
    </row>
    <row r="2" spans="1:12" ht="105" customHeight="1" x14ac:dyDescent="0.25">
      <c r="C2" s="121"/>
      <c r="D2" s="123"/>
      <c r="E2" s="718"/>
      <c r="F2" s="718"/>
      <c r="G2" s="718"/>
      <c r="H2" s="718"/>
      <c r="I2" s="718"/>
    </row>
    <row r="3" spans="1:12" ht="54.9" customHeight="1" x14ac:dyDescent="0.3">
      <c r="A3" s="105"/>
      <c r="B3" s="131"/>
      <c r="C3" s="131"/>
      <c r="D3" s="131"/>
      <c r="E3" s="131"/>
      <c r="F3" s="131"/>
      <c r="G3" s="131"/>
      <c r="H3" s="131"/>
      <c r="I3" s="131"/>
      <c r="J3" s="131"/>
    </row>
    <row r="4" spans="1:12" ht="11.4" customHeight="1" x14ac:dyDescent="0.25">
      <c r="A4" s="105"/>
    </row>
    <row r="5" spans="1:12" ht="11.25" customHeight="1" x14ac:dyDescent="0.25">
      <c r="A5" s="105"/>
      <c r="B5" s="272" t="s">
        <v>150</v>
      </c>
      <c r="C5" s="1"/>
    </row>
    <row r="6" spans="1:12" ht="15.75" customHeight="1" x14ac:dyDescent="0.25">
      <c r="A6" s="105"/>
      <c r="B6" s="267"/>
      <c r="C6" s="267"/>
      <c r="D6" s="268" t="s">
        <v>151</v>
      </c>
      <c r="E6" s="259" t="s">
        <v>153</v>
      </c>
    </row>
    <row r="7" spans="1:12" ht="11.4" customHeight="1" x14ac:dyDescent="0.25">
      <c r="A7" s="105"/>
      <c r="C7" s="827" t="s">
        <v>681</v>
      </c>
      <c r="D7" s="827"/>
      <c r="E7" s="274" t="s">
        <v>154</v>
      </c>
    </row>
    <row r="8" spans="1:12" x14ac:dyDescent="0.25">
      <c r="A8" s="105"/>
      <c r="E8" s="409" t="s">
        <v>682</v>
      </c>
    </row>
    <row r="9" spans="1:12" ht="24.75" customHeight="1" x14ac:dyDescent="0.25">
      <c r="A9" s="105"/>
      <c r="B9" s="132"/>
      <c r="C9" s="132"/>
      <c r="D9" s="265" t="s">
        <v>155</v>
      </c>
      <c r="E9" s="269" t="s">
        <v>156</v>
      </c>
    </row>
    <row r="10" spans="1:12" x14ac:dyDescent="0.25">
      <c r="A10" s="105"/>
      <c r="C10" s="125"/>
      <c r="D10" s="265" t="s">
        <v>683</v>
      </c>
      <c r="E10" s="275" t="s">
        <v>157</v>
      </c>
    </row>
    <row r="11" spans="1:12" x14ac:dyDescent="0.25">
      <c r="A11" s="105"/>
      <c r="E11" s="275"/>
    </row>
    <row r="12" spans="1:12" ht="11.25" customHeight="1" x14ac:dyDescent="0.25">
      <c r="A12" s="105"/>
      <c r="B12" s="132"/>
      <c r="C12" s="132"/>
      <c r="D12" s="265" t="s">
        <v>135</v>
      </c>
      <c r="E12" s="270" t="s">
        <v>158</v>
      </c>
      <c r="F12" s="271"/>
      <c r="G12" s="271"/>
      <c r="H12" s="271"/>
      <c r="I12" s="271"/>
      <c r="J12" s="271"/>
      <c r="K12" s="271"/>
      <c r="L12" s="271"/>
    </row>
    <row r="13" spans="1:12" ht="11.25" customHeight="1" x14ac:dyDescent="0.25">
      <c r="A13" s="105"/>
      <c r="B13" s="1"/>
      <c r="C13" s="1"/>
      <c r="D13" s="265" t="s">
        <v>684</v>
      </c>
      <c r="E13" s="276" t="s">
        <v>159</v>
      </c>
      <c r="F13" s="271"/>
      <c r="G13" s="271"/>
      <c r="H13" s="271"/>
      <c r="I13" s="271"/>
      <c r="J13" s="271"/>
      <c r="K13" s="271"/>
      <c r="L13" s="271"/>
    </row>
    <row r="14" spans="1:12" ht="11.25" customHeight="1" x14ac:dyDescent="0.25">
      <c r="A14" s="105"/>
      <c r="E14" s="276" t="s">
        <v>165</v>
      </c>
      <c r="F14" s="271"/>
      <c r="G14" s="271"/>
      <c r="H14" s="271"/>
      <c r="I14" s="271"/>
      <c r="J14" s="271"/>
      <c r="K14" s="271"/>
      <c r="L14" s="271"/>
    </row>
    <row r="15" spans="1:12" ht="5.25" customHeight="1" x14ac:dyDescent="0.25">
      <c r="A15" s="105"/>
      <c r="E15" s="275"/>
    </row>
    <row r="16" spans="1:12" x14ac:dyDescent="0.25">
      <c r="B16" s="132"/>
      <c r="C16" s="132"/>
      <c r="D16" s="265" t="s">
        <v>285</v>
      </c>
      <c r="E16" s="269" t="s">
        <v>166</v>
      </c>
    </row>
    <row r="17" spans="1:10" ht="11.4" customHeight="1" x14ac:dyDescent="0.25">
      <c r="B17" s="1"/>
      <c r="C17" s="1"/>
      <c r="D17" s="1"/>
      <c r="E17" s="1"/>
      <c r="F17" s="1"/>
      <c r="G17" s="1"/>
    </row>
    <row r="18" spans="1:10" ht="11.4" customHeight="1" x14ac:dyDescent="0.25">
      <c r="B18" s="129"/>
      <c r="C18" s="1"/>
      <c r="D18" s="1"/>
      <c r="E18" s="259" t="s">
        <v>176</v>
      </c>
      <c r="F18" s="1"/>
      <c r="G18" s="1"/>
    </row>
    <row r="19" spans="1:10" ht="11.4" customHeight="1" x14ac:dyDescent="0.25">
      <c r="B19" s="1"/>
      <c r="C19" s="1"/>
      <c r="D19" s="1"/>
      <c r="E19" s="828" t="s">
        <v>177</v>
      </c>
      <c r="F19" s="829"/>
      <c r="G19" s="829"/>
      <c r="H19" s="830"/>
    </row>
    <row r="20" spans="1:10" ht="11.4" customHeight="1" x14ac:dyDescent="0.25">
      <c r="B20" s="1"/>
      <c r="C20" s="1"/>
      <c r="D20" s="1"/>
      <c r="E20" s="1"/>
      <c r="F20" s="1"/>
      <c r="G20" s="1"/>
    </row>
    <row r="21" spans="1:10" ht="54.9" customHeight="1" x14ac:dyDescent="0.3">
      <c r="A21" s="130"/>
      <c r="B21" s="130"/>
      <c r="C21" s="130"/>
      <c r="D21" s="130"/>
      <c r="E21" s="130"/>
      <c r="F21" s="130"/>
      <c r="G21" s="130"/>
      <c r="H21" s="130"/>
      <c r="I21" s="130"/>
      <c r="J21" s="130"/>
    </row>
    <row r="22" spans="1:10" ht="11.4" customHeight="1" x14ac:dyDescent="0.25">
      <c r="A22" s="105"/>
      <c r="B22" s="272" t="s">
        <v>178</v>
      </c>
    </row>
    <row r="23" spans="1:10" ht="11.4" customHeight="1" x14ac:dyDescent="0.25">
      <c r="A23" s="105"/>
      <c r="B23" s="121" t="s">
        <v>179</v>
      </c>
    </row>
    <row r="24" spans="1:10" x14ac:dyDescent="0.25">
      <c r="B24" s="121" t="s">
        <v>180</v>
      </c>
    </row>
    <row r="25" spans="1:10" x14ac:dyDescent="0.25">
      <c r="B25" s="121" t="s">
        <v>181</v>
      </c>
    </row>
    <row r="26" spans="1:10" x14ac:dyDescent="0.25">
      <c r="B26" s="121" t="s">
        <v>182</v>
      </c>
    </row>
    <row r="27" spans="1:10" x14ac:dyDescent="0.25">
      <c r="B27" s="273" t="s">
        <v>134</v>
      </c>
      <c r="C27" s="105" t="s">
        <v>605</v>
      </c>
    </row>
    <row r="28" spans="1:10" s="235" customFormat="1" ht="11.4" customHeight="1" x14ac:dyDescent="0.25">
      <c r="A28" s="234"/>
      <c r="C28" s="285" t="s">
        <v>606</v>
      </c>
      <c r="D28" s="236"/>
      <c r="E28" s="236"/>
      <c r="F28" s="236"/>
      <c r="G28" s="236"/>
    </row>
    <row r="29" spans="1:10" s="235" customFormat="1" ht="11.4" customHeight="1" x14ac:dyDescent="0.25">
      <c r="A29" s="234"/>
      <c r="B29" s="236"/>
      <c r="C29" s="286" t="s">
        <v>183</v>
      </c>
      <c r="D29" s="236"/>
      <c r="E29" s="236"/>
      <c r="F29" s="236"/>
      <c r="G29" s="236"/>
    </row>
    <row r="30" spans="1:10" ht="11.4" customHeight="1" x14ac:dyDescent="0.25">
      <c r="A30" s="105"/>
    </row>
    <row r="31" spans="1:10" ht="11.4" customHeight="1" x14ac:dyDescent="0.25">
      <c r="A31" s="105"/>
      <c r="B31" s="272" t="s">
        <v>184</v>
      </c>
      <c r="C31" s="118"/>
    </row>
    <row r="32" spans="1:10" ht="11.25" customHeight="1" x14ac:dyDescent="0.25">
      <c r="A32" s="119"/>
      <c r="B32" s="118" t="s">
        <v>349</v>
      </c>
      <c r="C32" s="118"/>
    </row>
    <row r="33" spans="1:5" ht="11.25" customHeight="1" x14ac:dyDescent="0.25">
      <c r="A33" s="119"/>
      <c r="B33" s="272" t="s">
        <v>185</v>
      </c>
      <c r="C33" s="118"/>
    </row>
    <row r="34" spans="1:5" ht="11.25" customHeight="1" x14ac:dyDescent="0.25">
      <c r="A34" s="119"/>
      <c r="B34" s="118" t="s">
        <v>186</v>
      </c>
      <c r="C34" s="118"/>
    </row>
    <row r="35" spans="1:5" ht="11.25" customHeight="1" x14ac:dyDescent="0.25">
      <c r="A35" s="119"/>
      <c r="B35" s="118"/>
      <c r="C35" s="118"/>
    </row>
    <row r="36" spans="1:5" ht="11.4" customHeight="1" x14ac:dyDescent="0.25">
      <c r="A36" s="105"/>
      <c r="B36" s="272" t="s">
        <v>187</v>
      </c>
      <c r="C36" s="118"/>
    </row>
    <row r="37" spans="1:5" ht="11.4" customHeight="1" x14ac:dyDescent="0.25">
      <c r="A37" s="105"/>
      <c r="B37" s="118" t="s">
        <v>188</v>
      </c>
      <c r="C37" s="118"/>
    </row>
    <row r="38" spans="1:5" ht="11.25" customHeight="1" x14ac:dyDescent="0.25">
      <c r="A38" s="120"/>
      <c r="B38" s="118" t="s">
        <v>189</v>
      </c>
      <c r="C38" s="118"/>
    </row>
    <row r="39" spans="1:5" ht="12" customHeight="1" x14ac:dyDescent="0.25">
      <c r="A39" s="120"/>
      <c r="B39" s="118" t="s">
        <v>190</v>
      </c>
      <c r="C39" s="118"/>
    </row>
    <row r="40" spans="1:5" ht="11.4" customHeight="1" x14ac:dyDescent="0.25">
      <c r="A40" s="105"/>
      <c r="B40" s="118"/>
      <c r="C40" s="118"/>
    </row>
    <row r="41" spans="1:5" ht="11.4" customHeight="1" x14ac:dyDescent="0.25">
      <c r="A41" s="105"/>
      <c r="B41" s="272" t="s">
        <v>564</v>
      </c>
      <c r="C41" s="118"/>
    </row>
    <row r="42" spans="1:5" ht="11.4" customHeight="1" x14ac:dyDescent="0.25">
      <c r="A42" s="105"/>
      <c r="B42" s="118" t="s">
        <v>565</v>
      </c>
      <c r="C42" s="118"/>
    </row>
    <row r="43" spans="1:5" ht="11.4" customHeight="1" x14ac:dyDescent="0.25">
      <c r="A43" s="105"/>
      <c r="B43" s="118" t="s">
        <v>566</v>
      </c>
      <c r="C43" s="118"/>
    </row>
    <row r="44" spans="1:5" ht="11.4" customHeight="1" x14ac:dyDescent="0.25">
      <c r="A44" s="119"/>
      <c r="B44" s="118"/>
      <c r="C44" s="118"/>
    </row>
    <row r="45" spans="1:5" ht="11.4" customHeight="1" x14ac:dyDescent="0.25">
      <c r="A45" s="119"/>
      <c r="B45" s="272" t="s">
        <v>567</v>
      </c>
      <c r="C45" s="277"/>
      <c r="D45" s="105"/>
      <c r="E45" s="105"/>
    </row>
    <row r="46" spans="1:5" x14ac:dyDescent="0.25">
      <c r="B46" s="277" t="s">
        <v>568</v>
      </c>
      <c r="C46" s="277"/>
      <c r="D46" s="105"/>
      <c r="E46" s="105"/>
    </row>
    <row r="47" spans="1:5" ht="11.4" customHeight="1" x14ac:dyDescent="0.25">
      <c r="B47" s="277" t="s">
        <v>569</v>
      </c>
      <c r="C47" s="277"/>
      <c r="D47" s="105"/>
      <c r="E47" s="105"/>
    </row>
    <row r="48" spans="1:5" ht="11.4" customHeight="1" x14ac:dyDescent="0.25">
      <c r="B48" s="272" t="s">
        <v>570</v>
      </c>
      <c r="C48" s="277"/>
      <c r="D48" s="105"/>
      <c r="E48" s="105"/>
    </row>
    <row r="49" spans="2:4" ht="11.4" customHeight="1" x14ac:dyDescent="0.25">
      <c r="B49" s="118"/>
      <c r="C49" s="118"/>
    </row>
    <row r="50" spans="2:4" ht="11.4" customHeight="1" x14ac:dyDescent="0.25">
      <c r="C50" s="118"/>
    </row>
    <row r="51" spans="2:4" ht="11.4" customHeight="1" x14ac:dyDescent="0.25">
      <c r="B51" s="284" t="s">
        <v>571</v>
      </c>
      <c r="C51" s="278"/>
    </row>
    <row r="52" spans="2:4" ht="11.4" customHeight="1" x14ac:dyDescent="0.25">
      <c r="B52" s="272" t="s">
        <v>572</v>
      </c>
      <c r="C52" s="121"/>
    </row>
    <row r="53" spans="2:4" ht="11.4" customHeight="1" x14ac:dyDescent="0.25">
      <c r="B53" s="121" t="s">
        <v>573</v>
      </c>
      <c r="C53" s="121"/>
    </row>
    <row r="54" spans="2:4" ht="15.75" customHeight="1" x14ac:dyDescent="0.25">
      <c r="B54" s="831" t="s">
        <v>574</v>
      </c>
      <c r="C54" s="831"/>
      <c r="D54" s="272" t="s">
        <v>575</v>
      </c>
    </row>
    <row r="55" spans="2:4" ht="11.4" customHeight="1" x14ac:dyDescent="0.25">
      <c r="C55" s="121"/>
      <c r="D55" s="121" t="s">
        <v>576</v>
      </c>
    </row>
    <row r="56" spans="2:4" ht="11.4" customHeight="1" x14ac:dyDescent="0.25">
      <c r="C56" s="121"/>
      <c r="D56" s="121" t="s">
        <v>354</v>
      </c>
    </row>
    <row r="57" spans="2:4" ht="5.25" customHeight="1" x14ac:dyDescent="0.25">
      <c r="C57" s="121"/>
    </row>
    <row r="58" spans="2:4" ht="11.4" customHeight="1" x14ac:dyDescent="0.25">
      <c r="C58" s="121"/>
      <c r="D58" s="272" t="s">
        <v>578</v>
      </c>
    </row>
    <row r="59" spans="2:4" ht="11.4" customHeight="1" x14ac:dyDescent="0.25">
      <c r="C59" s="121"/>
      <c r="D59" s="121" t="s">
        <v>579</v>
      </c>
    </row>
    <row r="60" spans="2:4" ht="11.4" customHeight="1" x14ac:dyDescent="0.25">
      <c r="C60" s="121"/>
    </row>
    <row r="61" spans="2:4" ht="11.4" customHeight="1" x14ac:dyDescent="0.25">
      <c r="B61" s="832" t="s">
        <v>580</v>
      </c>
      <c r="C61" s="832"/>
    </row>
    <row r="62" spans="2:4" ht="11.4" customHeight="1" x14ac:dyDescent="0.25">
      <c r="B62" s="272" t="s">
        <v>581</v>
      </c>
      <c r="C62" s="126"/>
    </row>
    <row r="63" spans="2:4" ht="11.4" customHeight="1" x14ac:dyDescent="0.25">
      <c r="B63" s="121" t="s">
        <v>350</v>
      </c>
      <c r="C63" s="121"/>
    </row>
    <row r="64" spans="2:4" ht="11.4" customHeight="1" x14ac:dyDescent="0.25">
      <c r="B64" s="121" t="s">
        <v>582</v>
      </c>
      <c r="C64" s="121"/>
    </row>
    <row r="65" spans="2:5" ht="11.4" customHeight="1" x14ac:dyDescent="0.25">
      <c r="B65" s="272" t="s">
        <v>583</v>
      </c>
      <c r="C65" s="121"/>
    </row>
    <row r="66" spans="2:5" ht="11.4" customHeight="1" x14ac:dyDescent="0.25">
      <c r="C66" s="121"/>
    </row>
    <row r="67" spans="2:5" ht="11.4" customHeight="1" x14ac:dyDescent="0.25">
      <c r="B67" s="272" t="s">
        <v>584</v>
      </c>
      <c r="C67" s="121"/>
    </row>
    <row r="68" spans="2:5" ht="11.4" customHeight="1" x14ac:dyDescent="0.25">
      <c r="B68" s="121" t="s">
        <v>585</v>
      </c>
      <c r="C68" s="121"/>
    </row>
    <row r="69" spans="2:5" ht="11.4" customHeight="1" x14ac:dyDescent="0.25">
      <c r="B69" s="121" t="s">
        <v>586</v>
      </c>
      <c r="C69" s="121"/>
    </row>
    <row r="70" spans="2:5" ht="11.4" customHeight="1" x14ac:dyDescent="0.25">
      <c r="C70" s="121"/>
    </row>
    <row r="71" spans="2:5" ht="11.4" customHeight="1" x14ac:dyDescent="0.25">
      <c r="B71" s="831" t="s">
        <v>574</v>
      </c>
      <c r="C71" s="831"/>
      <c r="D71" s="272" t="s">
        <v>587</v>
      </c>
    </row>
    <row r="72" spans="2:5" ht="11.4" customHeight="1" x14ac:dyDescent="0.25">
      <c r="C72" s="121"/>
      <c r="D72" s="121" t="s">
        <v>588</v>
      </c>
    </row>
    <row r="73" spans="2:5" ht="5.25" customHeight="1" x14ac:dyDescent="0.25">
      <c r="C73" s="121"/>
    </row>
    <row r="74" spans="2:5" ht="11.4" customHeight="1" x14ac:dyDescent="0.25">
      <c r="C74" s="121"/>
      <c r="D74" s="272" t="s">
        <v>589</v>
      </c>
    </row>
    <row r="75" spans="2:5" ht="11.4" customHeight="1" x14ac:dyDescent="0.25">
      <c r="C75" s="121"/>
      <c r="D75" s="121" t="s">
        <v>590</v>
      </c>
    </row>
    <row r="76" spans="2:5" x14ac:dyDescent="0.25">
      <c r="C76" s="121"/>
      <c r="D76" s="121" t="s">
        <v>591</v>
      </c>
    </row>
    <row r="77" spans="2:5" x14ac:dyDescent="0.25">
      <c r="C77" s="121"/>
    </row>
    <row r="78" spans="2:5" ht="11.4" customHeight="1" x14ac:dyDescent="0.25">
      <c r="C78" s="121"/>
      <c r="D78" s="272" t="s">
        <v>592</v>
      </c>
    </row>
    <row r="79" spans="2:5" ht="11.25" customHeight="1" x14ac:dyDescent="0.25">
      <c r="C79" s="121"/>
      <c r="D79" s="6" t="s">
        <v>134</v>
      </c>
      <c r="E79" s="280" t="s">
        <v>600</v>
      </c>
    </row>
    <row r="80" spans="2:5" ht="11.25" customHeight="1" x14ac:dyDescent="0.25">
      <c r="C80" s="121"/>
      <c r="D80" s="6"/>
      <c r="E80" s="279" t="s">
        <v>593</v>
      </c>
    </row>
    <row r="81" spans="3:11" ht="11.25" customHeight="1" x14ac:dyDescent="0.25">
      <c r="C81" s="121"/>
      <c r="E81" s="121" t="s">
        <v>351</v>
      </c>
    </row>
    <row r="82" spans="3:11" ht="3" customHeight="1" x14ac:dyDescent="0.25">
      <c r="C82" s="121"/>
      <c r="E82" s="233"/>
      <c r="F82" s="233"/>
      <c r="G82" s="233"/>
      <c r="H82" s="51"/>
      <c r="I82" s="51"/>
      <c r="J82" s="51"/>
      <c r="K82" s="51"/>
    </row>
    <row r="83" spans="3:11" ht="14.25" customHeight="1" x14ac:dyDescent="0.25">
      <c r="C83" s="121"/>
      <c r="D83" s="6" t="s">
        <v>134</v>
      </c>
      <c r="E83" s="281" t="s">
        <v>601</v>
      </c>
      <c r="F83" s="232"/>
      <c r="G83" s="232"/>
      <c r="H83" s="30"/>
      <c r="I83" s="30"/>
      <c r="J83" s="30"/>
      <c r="K83" s="30"/>
    </row>
    <row r="84" spans="3:11" ht="14.25" customHeight="1" x14ac:dyDescent="0.25">
      <c r="C84" s="121"/>
      <c r="D84" s="6"/>
      <c r="E84" s="277" t="s">
        <v>594</v>
      </c>
      <c r="F84" s="232"/>
      <c r="G84" s="232"/>
      <c r="H84" s="30"/>
      <c r="I84" s="30"/>
      <c r="J84" s="30"/>
      <c r="K84" s="30"/>
    </row>
    <row r="85" spans="3:11" x14ac:dyDescent="0.25">
      <c r="C85" s="121"/>
      <c r="E85" s="121" t="s">
        <v>595</v>
      </c>
    </row>
    <row r="86" spans="3:11" ht="3" customHeight="1" x14ac:dyDescent="0.25">
      <c r="C86" s="121"/>
      <c r="E86" s="233"/>
      <c r="F86" s="233"/>
      <c r="G86" s="233"/>
      <c r="H86" s="51"/>
      <c r="I86" s="51"/>
      <c r="J86" s="51"/>
      <c r="K86" s="51"/>
    </row>
    <row r="87" spans="3:11" ht="14.25" customHeight="1" x14ac:dyDescent="0.25">
      <c r="D87" s="6" t="s">
        <v>134</v>
      </c>
      <c r="E87" s="281" t="s">
        <v>602</v>
      </c>
      <c r="F87" s="232"/>
      <c r="G87" s="232"/>
      <c r="H87" s="30"/>
      <c r="I87" s="30"/>
      <c r="J87" s="30"/>
      <c r="K87" s="30"/>
    </row>
    <row r="88" spans="3:11" ht="14.25" customHeight="1" x14ac:dyDescent="0.25">
      <c r="D88" s="6"/>
      <c r="E88" s="118" t="s">
        <v>596</v>
      </c>
      <c r="F88" s="232"/>
      <c r="G88" s="232"/>
      <c r="H88" s="30"/>
      <c r="I88" s="30"/>
      <c r="J88" s="30"/>
      <c r="K88" s="30"/>
    </row>
    <row r="89" spans="3:11" x14ac:dyDescent="0.25">
      <c r="E89" s="121" t="s">
        <v>597</v>
      </c>
    </row>
    <row r="90" spans="3:11" ht="3" customHeight="1" x14ac:dyDescent="0.25">
      <c r="C90" s="121"/>
      <c r="E90" s="233"/>
      <c r="F90" s="233"/>
      <c r="G90" s="233"/>
      <c r="H90" s="51"/>
      <c r="I90" s="51"/>
      <c r="J90" s="51"/>
      <c r="K90" s="51"/>
    </row>
    <row r="91" spans="3:11" ht="14.25" customHeight="1" x14ac:dyDescent="0.25">
      <c r="D91" s="6" t="s">
        <v>134</v>
      </c>
      <c r="E91" s="282" t="s">
        <v>603</v>
      </c>
      <c r="F91" s="232"/>
      <c r="G91" s="232"/>
      <c r="H91" s="30"/>
      <c r="I91" s="30"/>
      <c r="J91" s="30"/>
      <c r="K91" s="30"/>
    </row>
    <row r="92" spans="3:11" ht="3" customHeight="1" x14ac:dyDescent="0.25">
      <c r="C92" s="121"/>
      <c r="E92" s="233"/>
      <c r="F92" s="233"/>
      <c r="G92" s="233"/>
      <c r="H92" s="51"/>
      <c r="I92" s="51"/>
      <c r="J92" s="51"/>
      <c r="K92" s="51"/>
    </row>
    <row r="93" spans="3:11" ht="14.25" customHeight="1" x14ac:dyDescent="0.25">
      <c r="D93" s="6" t="s">
        <v>134</v>
      </c>
      <c r="E93" s="283" t="s">
        <v>604</v>
      </c>
      <c r="F93" s="232"/>
      <c r="G93" s="232"/>
      <c r="H93" s="30"/>
      <c r="I93" s="30"/>
      <c r="J93" s="30"/>
      <c r="K93" s="30"/>
    </row>
    <row r="94" spans="3:11" x14ac:dyDescent="0.25">
      <c r="E94" s="121" t="s">
        <v>598</v>
      </c>
    </row>
    <row r="95" spans="3:11" x14ac:dyDescent="0.25">
      <c r="E95" s="121" t="s">
        <v>599</v>
      </c>
    </row>
    <row r="96" spans="3:11" ht="3.75" customHeight="1" x14ac:dyDescent="0.25">
      <c r="E96" s="233"/>
      <c r="F96" s="233"/>
      <c r="G96" s="233"/>
      <c r="H96" s="51"/>
      <c r="I96" s="51"/>
      <c r="J96" s="51"/>
      <c r="K96" s="51"/>
    </row>
    <row r="97" spans="3:11" ht="5.25" customHeight="1" x14ac:dyDescent="0.25">
      <c r="E97" s="232"/>
      <c r="F97" s="232"/>
      <c r="G97" s="232"/>
      <c r="H97" s="30"/>
      <c r="I97" s="30"/>
      <c r="J97" s="30"/>
      <c r="K97" s="30"/>
    </row>
    <row r="98" spans="3:11" ht="11.25" customHeight="1" x14ac:dyDescent="0.25">
      <c r="C98" s="121"/>
    </row>
    <row r="99" spans="3:11" x14ac:dyDescent="0.25">
      <c r="C99" s="105" t="s">
        <v>607</v>
      </c>
    </row>
    <row r="100" spans="3:11" x14ac:dyDescent="0.25">
      <c r="C100" s="105" t="s">
        <v>608</v>
      </c>
    </row>
    <row r="101" spans="3:11" x14ac:dyDescent="0.25">
      <c r="C101" s="121"/>
    </row>
    <row r="102" spans="3:11" x14ac:dyDescent="0.25">
      <c r="C102" s="105" t="s">
        <v>355</v>
      </c>
    </row>
    <row r="103" spans="3:11" x14ac:dyDescent="0.25">
      <c r="C103" s="105" t="s">
        <v>356</v>
      </c>
    </row>
    <row r="104" spans="3:11" x14ac:dyDescent="0.25">
      <c r="C104" s="105" t="s">
        <v>357</v>
      </c>
    </row>
    <row r="105" spans="3:11" x14ac:dyDescent="0.25">
      <c r="C105" s="105" t="s">
        <v>358</v>
      </c>
    </row>
    <row r="106" spans="3:11" x14ac:dyDescent="0.25">
      <c r="C106" s="105"/>
    </row>
    <row r="107" spans="3:11" x14ac:dyDescent="0.25">
      <c r="C107" s="105" t="s">
        <v>359</v>
      </c>
    </row>
    <row r="108" spans="3:11" x14ac:dyDescent="0.25">
      <c r="C108" s="105" t="s">
        <v>360</v>
      </c>
    </row>
    <row r="109" spans="3:11" x14ac:dyDescent="0.25">
      <c r="C109" s="105"/>
    </row>
    <row r="110" spans="3:11" x14ac:dyDescent="0.25">
      <c r="C110" s="105" t="s">
        <v>361</v>
      </c>
    </row>
    <row r="111" spans="3:11" x14ac:dyDescent="0.25">
      <c r="C111" s="105" t="s">
        <v>362</v>
      </c>
    </row>
    <row r="112" spans="3:11" x14ac:dyDescent="0.25">
      <c r="C112" s="105" t="s">
        <v>363</v>
      </c>
    </row>
    <row r="113" spans="1:11" hidden="1" x14ac:dyDescent="0.25">
      <c r="C113" s="105"/>
    </row>
    <row r="114" spans="1:11" hidden="1" x14ac:dyDescent="0.25">
      <c r="C114" s="121"/>
    </row>
    <row r="115" spans="1:11" ht="54.9" customHeight="1" x14ac:dyDescent="0.3">
      <c r="A115" s="130"/>
      <c r="B115" s="130"/>
      <c r="C115" s="130"/>
      <c r="D115" s="130"/>
      <c r="E115" s="130"/>
      <c r="F115" s="130"/>
      <c r="G115" s="130"/>
      <c r="H115" s="130"/>
      <c r="I115" s="130"/>
      <c r="J115" s="130"/>
      <c r="K115" s="130"/>
    </row>
    <row r="116" spans="1:11" ht="11.4" customHeight="1" x14ac:dyDescent="0.25">
      <c r="A116" s="105"/>
      <c r="B116" s="105" t="s">
        <v>609</v>
      </c>
      <c r="C116" s="118"/>
    </row>
    <row r="117" spans="1:11" ht="11.4" customHeight="1" x14ac:dyDescent="0.25">
      <c r="A117" s="105"/>
      <c r="B117" s="105" t="s">
        <v>610</v>
      </c>
      <c r="C117" s="118"/>
    </row>
    <row r="118" spans="1:11" ht="11.4" customHeight="1" x14ac:dyDescent="0.25">
      <c r="A118" s="105"/>
      <c r="B118" s="105" t="s">
        <v>611</v>
      </c>
      <c r="C118" s="118"/>
    </row>
    <row r="119" spans="1:11" ht="11.4" customHeight="1" x14ac:dyDescent="0.25">
      <c r="A119" s="119"/>
      <c r="B119" s="127"/>
      <c r="C119" s="118"/>
    </row>
    <row r="120" spans="1:11" ht="11.25" customHeight="1" x14ac:dyDescent="0.25">
      <c r="B120" s="105" t="s">
        <v>612</v>
      </c>
      <c r="C120" s="121"/>
    </row>
    <row r="121" spans="1:11" ht="11.25" customHeight="1" x14ac:dyDescent="0.25">
      <c r="B121" s="105" t="s">
        <v>613</v>
      </c>
      <c r="C121" s="121"/>
    </row>
    <row r="122" spans="1:11" ht="11.25" customHeight="1" x14ac:dyDescent="0.25">
      <c r="B122" s="105" t="s">
        <v>614</v>
      </c>
      <c r="C122" s="121"/>
    </row>
    <row r="123" spans="1:11" ht="11.25" customHeight="1" x14ac:dyDescent="0.25">
      <c r="B123" s="105" t="s">
        <v>615</v>
      </c>
      <c r="C123" s="121"/>
    </row>
    <row r="124" spans="1:11" ht="11.25" customHeight="1" x14ac:dyDescent="0.25">
      <c r="B124" s="105" t="s">
        <v>685</v>
      </c>
      <c r="C124" s="121"/>
    </row>
    <row r="125" spans="1:11" ht="11.25" customHeight="1" x14ac:dyDescent="0.25">
      <c r="B125" s="105" t="s">
        <v>616</v>
      </c>
      <c r="C125" s="121"/>
    </row>
    <row r="126" spans="1:11" ht="11.25" customHeight="1" x14ac:dyDescent="0.25">
      <c r="B126" s="105" t="s">
        <v>617</v>
      </c>
      <c r="C126" s="121"/>
    </row>
    <row r="127" spans="1:11" ht="11.25" customHeight="1" x14ac:dyDescent="0.25">
      <c r="B127" s="105"/>
      <c r="C127" s="121"/>
    </row>
    <row r="128" spans="1:11" ht="11.25" customHeight="1" x14ac:dyDescent="0.25">
      <c r="B128" s="105" t="s">
        <v>618</v>
      </c>
      <c r="C128" s="121"/>
    </row>
    <row r="129" spans="1:3" ht="11.25" customHeight="1" x14ac:dyDescent="0.25">
      <c r="B129" s="105" t="s">
        <v>619</v>
      </c>
      <c r="C129" s="121"/>
    </row>
    <row r="130" spans="1:3" ht="11.25" customHeight="1" x14ac:dyDescent="0.25">
      <c r="B130" s="105" t="s">
        <v>620</v>
      </c>
      <c r="C130" s="121"/>
    </row>
    <row r="131" spans="1:3" ht="11.25" customHeight="1" x14ac:dyDescent="0.25">
      <c r="B131" s="105" t="s">
        <v>621</v>
      </c>
      <c r="C131" s="121"/>
    </row>
    <row r="132" spans="1:3" ht="11.25" customHeight="1" x14ac:dyDescent="0.25">
      <c r="B132" s="105" t="s">
        <v>622</v>
      </c>
      <c r="C132" s="121"/>
    </row>
    <row r="133" spans="1:3" ht="54.9" customHeight="1" x14ac:dyDescent="0.3">
      <c r="A133" s="117"/>
    </row>
    <row r="134" spans="1:3" ht="11.4" customHeight="1" x14ac:dyDescent="0.25">
      <c r="A134" s="105"/>
      <c r="B134" s="105" t="s">
        <v>626</v>
      </c>
      <c r="C134" s="118"/>
    </row>
    <row r="135" spans="1:3" x14ac:dyDescent="0.25">
      <c r="B135" s="105" t="s">
        <v>627</v>
      </c>
      <c r="C135" s="121"/>
    </row>
    <row r="136" spans="1:3" x14ac:dyDescent="0.25">
      <c r="B136" s="105" t="s">
        <v>686</v>
      </c>
      <c r="C136" s="121"/>
    </row>
    <row r="137" spans="1:3" x14ac:dyDescent="0.25">
      <c r="B137" s="105" t="s">
        <v>687</v>
      </c>
      <c r="C137" s="121"/>
    </row>
    <row r="138" spans="1:3" x14ac:dyDescent="0.25">
      <c r="B138" s="105"/>
      <c r="C138" s="121"/>
    </row>
    <row r="139" spans="1:3" x14ac:dyDescent="0.25">
      <c r="B139" s="105" t="s">
        <v>688</v>
      </c>
      <c r="C139" s="121"/>
    </row>
    <row r="140" spans="1:3" x14ac:dyDescent="0.25">
      <c r="B140" s="105" t="s">
        <v>628</v>
      </c>
      <c r="C140" s="121"/>
    </row>
    <row r="141" spans="1:3" x14ac:dyDescent="0.25">
      <c r="B141" s="105" t="s">
        <v>629</v>
      </c>
      <c r="C141" s="121"/>
    </row>
    <row r="142" spans="1:3" x14ac:dyDescent="0.25">
      <c r="B142" s="105" t="s">
        <v>630</v>
      </c>
      <c r="C142" s="121"/>
    </row>
    <row r="143" spans="1:3" x14ac:dyDescent="0.25">
      <c r="B143" s="105" t="s">
        <v>0</v>
      </c>
      <c r="C143" s="121"/>
    </row>
    <row r="144" spans="1:3" x14ac:dyDescent="0.25">
      <c r="B144" s="105"/>
      <c r="C144" s="121"/>
    </row>
    <row r="145" spans="1:3" x14ac:dyDescent="0.25">
      <c r="B145" s="105" t="s">
        <v>1</v>
      </c>
      <c r="C145" s="121"/>
    </row>
    <row r="146" spans="1:3" x14ac:dyDescent="0.25">
      <c r="B146" s="105" t="s">
        <v>450</v>
      </c>
      <c r="C146" s="121"/>
    </row>
    <row r="147" spans="1:3" x14ac:dyDescent="0.25">
      <c r="B147" s="105" t="s">
        <v>451</v>
      </c>
      <c r="C147" s="121"/>
    </row>
    <row r="148" spans="1:3" ht="22.5" customHeight="1" x14ac:dyDescent="0.25">
      <c r="B148" s="272" t="s">
        <v>689</v>
      </c>
      <c r="C148" s="121"/>
    </row>
    <row r="149" spans="1:3" x14ac:dyDescent="0.25">
      <c r="B149" s="128" t="s">
        <v>134</v>
      </c>
      <c r="C149" s="272" t="s">
        <v>2</v>
      </c>
    </row>
    <row r="150" spans="1:3" x14ac:dyDescent="0.25">
      <c r="B150" s="128" t="s">
        <v>134</v>
      </c>
      <c r="C150" s="272" t="s">
        <v>3</v>
      </c>
    </row>
    <row r="151" spans="1:3" x14ac:dyDescent="0.25">
      <c r="B151" s="128" t="s">
        <v>134</v>
      </c>
      <c r="C151" s="272" t="s">
        <v>4</v>
      </c>
    </row>
    <row r="152" spans="1:3" x14ac:dyDescent="0.25">
      <c r="B152" s="128" t="s">
        <v>134</v>
      </c>
      <c r="C152" s="272" t="s">
        <v>5</v>
      </c>
    </row>
    <row r="153" spans="1:3" x14ac:dyDescent="0.25">
      <c r="C153" s="121"/>
    </row>
    <row r="154" spans="1:3" ht="54.9" customHeight="1" x14ac:dyDescent="0.3">
      <c r="A154" s="117"/>
    </row>
    <row r="155" spans="1:3" ht="11.4" customHeight="1" x14ac:dyDescent="0.25">
      <c r="A155" s="105"/>
      <c r="B155" s="105" t="s">
        <v>690</v>
      </c>
      <c r="C155" s="118"/>
    </row>
    <row r="156" spans="1:3" x14ac:dyDescent="0.25">
      <c r="B156" s="105" t="s">
        <v>6</v>
      </c>
      <c r="C156" s="121"/>
    </row>
    <row r="157" spans="1:3" x14ac:dyDescent="0.25">
      <c r="B157" s="105" t="s">
        <v>7</v>
      </c>
      <c r="C157" s="121"/>
    </row>
    <row r="158" spans="1:3" x14ac:dyDescent="0.25">
      <c r="B158" s="105" t="s">
        <v>691</v>
      </c>
      <c r="C158" s="121"/>
    </row>
    <row r="159" spans="1:3" x14ac:dyDescent="0.25">
      <c r="B159" s="105" t="s">
        <v>8</v>
      </c>
      <c r="C159" s="121"/>
    </row>
    <row r="160" spans="1:3" x14ac:dyDescent="0.25">
      <c r="B160" s="127"/>
      <c r="C160" s="121"/>
    </row>
    <row r="161" spans="1:3" x14ac:dyDescent="0.25">
      <c r="B161" s="105" t="s">
        <v>9</v>
      </c>
      <c r="C161" s="121"/>
    </row>
    <row r="162" spans="1:3" x14ac:dyDescent="0.25">
      <c r="B162" s="105" t="s">
        <v>10</v>
      </c>
      <c r="C162" s="121"/>
    </row>
    <row r="163" spans="1:3" x14ac:dyDescent="0.25">
      <c r="B163" s="105" t="s">
        <v>692</v>
      </c>
      <c r="C163" s="121"/>
    </row>
    <row r="164" spans="1:3" x14ac:dyDescent="0.25">
      <c r="B164" s="105" t="s">
        <v>11</v>
      </c>
      <c r="C164" s="121"/>
    </row>
    <row r="165" spans="1:3" x14ac:dyDescent="0.25">
      <c r="B165" s="105" t="s">
        <v>693</v>
      </c>
      <c r="C165" s="121"/>
    </row>
    <row r="166" spans="1:3" x14ac:dyDescent="0.25">
      <c r="B166" s="105"/>
      <c r="C166" s="121"/>
    </row>
    <row r="167" spans="1:3" x14ac:dyDescent="0.25">
      <c r="B167" s="272" t="s">
        <v>12</v>
      </c>
      <c r="C167" s="121"/>
    </row>
    <row r="168" spans="1:3" x14ac:dyDescent="0.25">
      <c r="B168" s="128" t="s">
        <v>134</v>
      </c>
      <c r="C168" s="105" t="s">
        <v>13</v>
      </c>
    </row>
    <row r="169" spans="1:3" ht="10.5" customHeight="1" x14ac:dyDescent="0.25">
      <c r="B169" s="105"/>
      <c r="C169" s="105" t="s">
        <v>14</v>
      </c>
    </row>
    <row r="170" spans="1:3" x14ac:dyDescent="0.25">
      <c r="B170" s="128" t="s">
        <v>134</v>
      </c>
      <c r="C170" s="105" t="s">
        <v>15</v>
      </c>
    </row>
    <row r="171" spans="1:3" ht="11.25" customHeight="1" x14ac:dyDescent="0.25">
      <c r="B171" s="127"/>
      <c r="C171" s="105" t="s">
        <v>16</v>
      </c>
    </row>
    <row r="172" spans="1:3" x14ac:dyDescent="0.25">
      <c r="B172" s="128" t="s">
        <v>134</v>
      </c>
      <c r="C172" s="105" t="s">
        <v>17</v>
      </c>
    </row>
    <row r="173" spans="1:3" ht="11.25" customHeight="1" x14ac:dyDescent="0.25">
      <c r="B173" s="128"/>
      <c r="C173" s="105" t="s">
        <v>18</v>
      </c>
    </row>
    <row r="174" spans="1:3" x14ac:dyDescent="0.25">
      <c r="B174" s="128" t="s">
        <v>134</v>
      </c>
      <c r="C174" s="105" t="s">
        <v>19</v>
      </c>
    </row>
    <row r="175" spans="1:3" ht="54.9" customHeight="1" x14ac:dyDescent="0.3">
      <c r="A175" s="117"/>
    </row>
    <row r="176" spans="1:3" ht="11.4" customHeight="1" x14ac:dyDescent="0.25">
      <c r="A176" s="105"/>
      <c r="B176" s="272" t="s">
        <v>694</v>
      </c>
      <c r="C176" s="118"/>
    </row>
    <row r="177" spans="2:8" x14ac:dyDescent="0.25">
      <c r="B177" s="127"/>
      <c r="C177" s="121"/>
    </row>
    <row r="178" spans="2:8" x14ac:dyDescent="0.25">
      <c r="B178" s="105" t="s">
        <v>695</v>
      </c>
      <c r="C178" s="121"/>
    </row>
    <row r="179" spans="2:8" x14ac:dyDescent="0.25">
      <c r="B179" s="105" t="s">
        <v>696</v>
      </c>
      <c r="C179" s="121"/>
    </row>
    <row r="180" spans="2:8" x14ac:dyDescent="0.25">
      <c r="B180" s="105" t="s">
        <v>697</v>
      </c>
      <c r="C180" s="121"/>
    </row>
    <row r="181" spans="2:8" x14ac:dyDescent="0.25">
      <c r="B181" s="105" t="s">
        <v>698</v>
      </c>
      <c r="C181" s="121"/>
    </row>
    <row r="182" spans="2:8" x14ac:dyDescent="0.25">
      <c r="B182" s="105"/>
      <c r="C182" s="121"/>
    </row>
    <row r="183" spans="2:8" x14ac:dyDescent="0.25">
      <c r="B183" s="105" t="s">
        <v>20</v>
      </c>
      <c r="C183" s="121"/>
    </row>
    <row r="184" spans="2:8" x14ac:dyDescent="0.25">
      <c r="B184" s="105" t="s">
        <v>21</v>
      </c>
      <c r="C184" s="121"/>
    </row>
    <row r="185" spans="2:8" x14ac:dyDescent="0.25">
      <c r="B185" s="105" t="s">
        <v>22</v>
      </c>
      <c r="C185" s="121"/>
    </row>
    <row r="186" spans="2:8" x14ac:dyDescent="0.25">
      <c r="B186" s="828" t="s">
        <v>631</v>
      </c>
      <c r="C186" s="829"/>
      <c r="D186" s="829"/>
      <c r="E186" s="829"/>
      <c r="F186" s="829"/>
      <c r="G186" s="829"/>
      <c r="H186" s="830"/>
    </row>
    <row r="187" spans="2:8" x14ac:dyDescent="0.25">
      <c r="B187" s="127"/>
      <c r="C187" s="121"/>
    </row>
    <row r="188" spans="2:8" x14ac:dyDescent="0.25">
      <c r="B188" s="105" t="s">
        <v>23</v>
      </c>
      <c r="C188" s="121"/>
    </row>
    <row r="189" spans="2:8" x14ac:dyDescent="0.25">
      <c r="B189" s="105" t="s">
        <v>24</v>
      </c>
      <c r="C189" s="121"/>
    </row>
    <row r="190" spans="2:8" x14ac:dyDescent="0.25">
      <c r="B190" s="105" t="s">
        <v>25</v>
      </c>
      <c r="C190" s="121"/>
    </row>
    <row r="191" spans="2:8" x14ac:dyDescent="0.25">
      <c r="B191" s="105"/>
      <c r="C191" s="121"/>
    </row>
    <row r="192" spans="2:8" x14ac:dyDescent="0.25">
      <c r="B192" s="105" t="s">
        <v>26</v>
      </c>
      <c r="C192" s="121"/>
    </row>
    <row r="193" spans="2:11" x14ac:dyDescent="0.25">
      <c r="B193" s="105" t="s">
        <v>27</v>
      </c>
      <c r="C193" s="121"/>
    </row>
    <row r="194" spans="2:11" x14ac:dyDescent="0.25">
      <c r="B194" s="105" t="s">
        <v>28</v>
      </c>
      <c r="C194" s="121"/>
    </row>
    <row r="195" spans="2:11" x14ac:dyDescent="0.25">
      <c r="B195" s="127"/>
      <c r="C195" s="121"/>
    </row>
    <row r="196" spans="2:11" x14ac:dyDescent="0.25">
      <c r="B196" s="105" t="s">
        <v>29</v>
      </c>
      <c r="C196" s="121"/>
    </row>
    <row r="197" spans="2:11" x14ac:dyDescent="0.25">
      <c r="B197" s="105" t="s">
        <v>30</v>
      </c>
      <c r="C197" s="121"/>
    </row>
    <row r="198" spans="2:11" x14ac:dyDescent="0.25">
      <c r="B198" s="127"/>
      <c r="C198" s="121"/>
    </row>
    <row r="199" spans="2:11" x14ac:dyDescent="0.25">
      <c r="B199" s="105" t="s">
        <v>699</v>
      </c>
      <c r="C199" s="259"/>
      <c r="D199" s="259"/>
      <c r="E199" s="259"/>
      <c r="F199" s="259"/>
      <c r="G199" s="259"/>
      <c r="H199" s="259"/>
      <c r="I199" s="259"/>
      <c r="J199" s="259"/>
      <c r="K199" s="259"/>
    </row>
    <row r="200" spans="2:11" x14ac:dyDescent="0.25">
      <c r="B200" s="105" t="s">
        <v>31</v>
      </c>
      <c r="C200" s="259"/>
      <c r="D200" s="259"/>
      <c r="E200" s="259"/>
      <c r="F200" s="259"/>
      <c r="G200" s="259"/>
      <c r="H200" s="259"/>
      <c r="I200" s="259"/>
      <c r="J200" s="259"/>
      <c r="K200" s="259"/>
    </row>
    <row r="201" spans="2:11" x14ac:dyDescent="0.25">
      <c r="B201" s="105" t="s">
        <v>32</v>
      </c>
      <c r="C201" s="259"/>
      <c r="D201" s="259"/>
      <c r="E201" s="259"/>
      <c r="F201" s="259"/>
      <c r="G201" s="259"/>
      <c r="H201" s="259"/>
      <c r="I201" s="259"/>
      <c r="J201" s="259"/>
      <c r="K201" s="259"/>
    </row>
    <row r="202" spans="2:11" x14ac:dyDescent="0.25">
      <c r="B202" s="105" t="s">
        <v>33</v>
      </c>
      <c r="C202" s="259"/>
      <c r="D202" s="259"/>
      <c r="E202" s="259"/>
      <c r="F202" s="259"/>
      <c r="G202" s="259"/>
      <c r="H202" s="259"/>
      <c r="I202" s="259"/>
      <c r="J202" s="259"/>
      <c r="K202" s="259"/>
    </row>
    <row r="203" spans="2:11" x14ac:dyDescent="0.25">
      <c r="B203" s="105"/>
      <c r="C203" s="259"/>
      <c r="D203" s="259"/>
      <c r="E203" s="259"/>
      <c r="F203" s="259"/>
      <c r="G203" s="259"/>
      <c r="H203" s="259"/>
      <c r="I203" s="259"/>
      <c r="J203" s="259"/>
      <c r="K203" s="259"/>
    </row>
    <row r="204" spans="2:11" x14ac:dyDescent="0.25">
      <c r="B204" s="105" t="s">
        <v>34</v>
      </c>
      <c r="C204" s="121"/>
    </row>
    <row r="205" spans="2:11" x14ac:dyDescent="0.25">
      <c r="B205" s="105" t="s">
        <v>35</v>
      </c>
      <c r="C205" s="121"/>
    </row>
    <row r="206" spans="2:11" x14ac:dyDescent="0.25">
      <c r="B206" s="105" t="s">
        <v>36</v>
      </c>
      <c r="C206" s="121"/>
    </row>
    <row r="207" spans="2:11" x14ac:dyDescent="0.25">
      <c r="B207" s="127"/>
      <c r="C207" s="121"/>
    </row>
    <row r="208" spans="2:11" x14ac:dyDescent="0.25">
      <c r="B208" s="91" t="s">
        <v>37</v>
      </c>
      <c r="C208" s="121"/>
    </row>
    <row r="209" spans="1:3" x14ac:dyDescent="0.25">
      <c r="B209" s="105" t="s">
        <v>700</v>
      </c>
      <c r="C209" s="121"/>
    </row>
    <row r="210" spans="1:3" x14ac:dyDescent="0.25">
      <c r="C210" s="121"/>
    </row>
    <row r="211" spans="1:3" ht="54.9" customHeight="1" x14ac:dyDescent="0.3">
      <c r="A211" s="117"/>
    </row>
    <row r="212" spans="1:3" ht="11.4" customHeight="1" x14ac:dyDescent="0.25">
      <c r="A212" s="105"/>
      <c r="B212" s="105" t="s">
        <v>38</v>
      </c>
      <c r="C212" s="118"/>
    </row>
    <row r="213" spans="1:3" x14ac:dyDescent="0.25">
      <c r="B213" s="105" t="s">
        <v>39</v>
      </c>
      <c r="C213" s="1"/>
    </row>
    <row r="214" spans="1:3" x14ac:dyDescent="0.25">
      <c r="B214" s="105"/>
      <c r="C214" s="121"/>
    </row>
    <row r="215" spans="1:3" x14ac:dyDescent="0.25">
      <c r="B215" s="105" t="s">
        <v>40</v>
      </c>
      <c r="C215" s="121"/>
    </row>
    <row r="216" spans="1:3" x14ac:dyDescent="0.25">
      <c r="B216" s="105" t="s">
        <v>41</v>
      </c>
      <c r="C216" s="121"/>
    </row>
    <row r="217" spans="1:3" x14ac:dyDescent="0.25">
      <c r="B217" s="105" t="s">
        <v>42</v>
      </c>
      <c r="C217" s="121"/>
    </row>
    <row r="218" spans="1:3" x14ac:dyDescent="0.25">
      <c r="B218" s="105" t="s">
        <v>43</v>
      </c>
      <c r="C218" s="121"/>
    </row>
    <row r="219" spans="1:3" x14ac:dyDescent="0.25">
      <c r="B219" s="105"/>
      <c r="C219" s="121"/>
    </row>
    <row r="220" spans="1:3" x14ac:dyDescent="0.25">
      <c r="B220" s="105" t="s">
        <v>44</v>
      </c>
      <c r="C220" s="121"/>
    </row>
    <row r="221" spans="1:3" x14ac:dyDescent="0.25">
      <c r="B221" s="105" t="s">
        <v>45</v>
      </c>
      <c r="C221" s="121"/>
    </row>
    <row r="222" spans="1:3" x14ac:dyDescent="0.25">
      <c r="B222" s="105" t="s">
        <v>352</v>
      </c>
      <c r="C222" s="121"/>
    </row>
    <row r="223" spans="1:3" x14ac:dyDescent="0.25">
      <c r="B223" s="105"/>
      <c r="C223" s="121"/>
    </row>
    <row r="224" spans="1:3" x14ac:dyDescent="0.25">
      <c r="B224" s="105" t="s">
        <v>46</v>
      </c>
      <c r="C224" s="121"/>
    </row>
    <row r="225" spans="2:3" x14ac:dyDescent="0.25">
      <c r="B225" s="105" t="s">
        <v>47</v>
      </c>
      <c r="C225" s="121"/>
    </row>
    <row r="226" spans="2:3" x14ac:dyDescent="0.25">
      <c r="B226" s="105" t="s">
        <v>48</v>
      </c>
      <c r="C226" s="121"/>
    </row>
    <row r="227" spans="2:3" x14ac:dyDescent="0.25">
      <c r="B227" s="105" t="s">
        <v>49</v>
      </c>
      <c r="C227" s="121"/>
    </row>
    <row r="228" spans="2:3" x14ac:dyDescent="0.25">
      <c r="B228" s="127"/>
      <c r="C228" s="121"/>
    </row>
    <row r="229" spans="2:3" x14ac:dyDescent="0.25">
      <c r="B229" s="272" t="s">
        <v>50</v>
      </c>
      <c r="C229" s="121"/>
    </row>
    <row r="230" spans="2:3" x14ac:dyDescent="0.25">
      <c r="B230" s="128" t="s">
        <v>134</v>
      </c>
      <c r="C230" s="105" t="s">
        <v>51</v>
      </c>
    </row>
    <row r="231" spans="2:3" x14ac:dyDescent="0.25">
      <c r="B231" s="128" t="s">
        <v>134</v>
      </c>
      <c r="C231" s="105" t="s">
        <v>52</v>
      </c>
    </row>
    <row r="232" spans="2:3" x14ac:dyDescent="0.25">
      <c r="B232" s="128" t="s">
        <v>134</v>
      </c>
      <c r="C232" s="105" t="s">
        <v>53</v>
      </c>
    </row>
    <row r="233" spans="2:3" x14ac:dyDescent="0.25">
      <c r="B233" s="128" t="s">
        <v>134</v>
      </c>
      <c r="C233" s="105" t="s">
        <v>54</v>
      </c>
    </row>
    <row r="234" spans="2:3" x14ac:dyDescent="0.25">
      <c r="B234" s="128"/>
      <c r="C234" s="105" t="s">
        <v>55</v>
      </c>
    </row>
    <row r="235" spans="2:3" x14ac:dyDescent="0.25">
      <c r="B235" s="127"/>
      <c r="C235" s="105" t="s">
        <v>56</v>
      </c>
    </row>
    <row r="236" spans="2:3" x14ac:dyDescent="0.25">
      <c r="B236" s="127"/>
      <c r="C236" s="105"/>
    </row>
    <row r="237" spans="2:3" x14ac:dyDescent="0.25">
      <c r="B237" s="105" t="s">
        <v>701</v>
      </c>
      <c r="C237" s="121"/>
    </row>
    <row r="238" spans="2:3" x14ac:dyDescent="0.25">
      <c r="B238" s="105" t="s">
        <v>57</v>
      </c>
      <c r="C238" s="121"/>
    </row>
    <row r="239" spans="2:3" x14ac:dyDescent="0.25">
      <c r="B239" s="128" t="s">
        <v>134</v>
      </c>
      <c r="C239" s="105" t="s">
        <v>58</v>
      </c>
    </row>
    <row r="240" spans="2:3" ht="11.25" customHeight="1" x14ac:dyDescent="0.25">
      <c r="B240" s="128"/>
      <c r="C240" s="105" t="s">
        <v>59</v>
      </c>
    </row>
    <row r="241" spans="2:3" x14ac:dyDescent="0.25">
      <c r="B241" s="128" t="s">
        <v>134</v>
      </c>
      <c r="C241" s="105" t="s">
        <v>60</v>
      </c>
    </row>
    <row r="242" spans="2:3" x14ac:dyDescent="0.25">
      <c r="B242" s="128" t="s">
        <v>134</v>
      </c>
      <c r="C242" s="105" t="s">
        <v>61</v>
      </c>
    </row>
    <row r="243" spans="2:3" ht="11.25" customHeight="1" x14ac:dyDescent="0.25">
      <c r="B243" s="128"/>
      <c r="C243" s="105" t="s">
        <v>62</v>
      </c>
    </row>
    <row r="244" spans="2:3" x14ac:dyDescent="0.25">
      <c r="B244" s="128" t="s">
        <v>134</v>
      </c>
      <c r="C244" s="105" t="s">
        <v>702</v>
      </c>
    </row>
    <row r="245" spans="2:3" x14ac:dyDescent="0.25">
      <c r="B245" s="127"/>
      <c r="C245" s="105"/>
    </row>
    <row r="246" spans="2:3" x14ac:dyDescent="0.25">
      <c r="B246" s="105" t="s">
        <v>63</v>
      </c>
      <c r="C246" s="121"/>
    </row>
    <row r="247" spans="2:3" x14ac:dyDescent="0.25">
      <c r="B247" s="105" t="s">
        <v>64</v>
      </c>
      <c r="C247" s="121"/>
    </row>
    <row r="248" spans="2:3" x14ac:dyDescent="0.25">
      <c r="B248" s="105" t="s">
        <v>65</v>
      </c>
      <c r="C248" s="121"/>
    </row>
    <row r="249" spans="2:3" x14ac:dyDescent="0.25">
      <c r="B249" s="105" t="s">
        <v>703</v>
      </c>
      <c r="C249" s="121"/>
    </row>
    <row r="250" spans="2:3" x14ac:dyDescent="0.25">
      <c r="B250" s="105" t="s">
        <v>66</v>
      </c>
      <c r="C250" s="121"/>
    </row>
    <row r="251" spans="2:3" x14ac:dyDescent="0.25">
      <c r="B251" s="105"/>
      <c r="C251" s="121"/>
    </row>
    <row r="252" spans="2:3" x14ac:dyDescent="0.25">
      <c r="B252" s="105" t="s">
        <v>67</v>
      </c>
      <c r="C252" s="121"/>
    </row>
    <row r="253" spans="2:3" x14ac:dyDescent="0.25">
      <c r="B253" s="105" t="s">
        <v>68</v>
      </c>
      <c r="C253" s="121"/>
    </row>
    <row r="254" spans="2:3" x14ac:dyDescent="0.25">
      <c r="B254" s="105"/>
      <c r="C254" s="121"/>
    </row>
    <row r="255" spans="2:3" x14ac:dyDescent="0.25">
      <c r="B255" s="105" t="s">
        <v>69</v>
      </c>
      <c r="C255" s="121"/>
    </row>
    <row r="256" spans="2:3" x14ac:dyDescent="0.25">
      <c r="B256" s="105" t="s">
        <v>70</v>
      </c>
      <c r="C256" s="121"/>
    </row>
    <row r="257" spans="1:5" x14ac:dyDescent="0.25">
      <c r="B257" s="105" t="s">
        <v>71</v>
      </c>
      <c r="C257" s="121"/>
    </row>
    <row r="258" spans="1:5" ht="54.9" customHeight="1" x14ac:dyDescent="0.3">
      <c r="A258" s="117"/>
    </row>
    <row r="259" spans="1:5" ht="11.4" customHeight="1" x14ac:dyDescent="0.25">
      <c r="A259" s="105"/>
      <c r="B259" s="105" t="s">
        <v>72</v>
      </c>
      <c r="C259" s="118"/>
    </row>
    <row r="260" spans="1:5" ht="11.4" customHeight="1" x14ac:dyDescent="0.25">
      <c r="A260" s="105"/>
      <c r="B260" s="105" t="s">
        <v>73</v>
      </c>
      <c r="C260" s="118"/>
    </row>
    <row r="261" spans="1:5" ht="11.4" customHeight="1" x14ac:dyDescent="0.25">
      <c r="A261" s="105"/>
      <c r="B261" s="105" t="s">
        <v>74</v>
      </c>
      <c r="C261" s="118"/>
    </row>
    <row r="262" spans="1:5" ht="11.4" customHeight="1" x14ac:dyDescent="0.25">
      <c r="A262" s="105"/>
      <c r="B262" s="105" t="s">
        <v>75</v>
      </c>
      <c r="C262" s="118"/>
    </row>
    <row r="263" spans="1:5" x14ac:dyDescent="0.25">
      <c r="B263" s="105"/>
      <c r="C263" s="121"/>
    </row>
    <row r="264" spans="1:5" x14ac:dyDescent="0.25">
      <c r="B264" s="831" t="s">
        <v>76</v>
      </c>
      <c r="C264" s="831"/>
      <c r="E264" s="105" t="s">
        <v>77</v>
      </c>
    </row>
    <row r="265" spans="1:5" x14ac:dyDescent="0.25">
      <c r="C265" s="121"/>
      <c r="E265" s="105" t="s">
        <v>353</v>
      </c>
    </row>
    <row r="266" spans="1:5" x14ac:dyDescent="0.25">
      <c r="C266" s="121"/>
      <c r="E266" s="105" t="s">
        <v>78</v>
      </c>
    </row>
    <row r="267" spans="1:5" x14ac:dyDescent="0.25">
      <c r="C267" s="121"/>
      <c r="E267" s="105" t="s">
        <v>79</v>
      </c>
    </row>
    <row r="268" spans="1:5" x14ac:dyDescent="0.25">
      <c r="C268" s="121"/>
      <c r="E268" s="105" t="s">
        <v>80</v>
      </c>
    </row>
    <row r="269" spans="1:5" x14ac:dyDescent="0.25">
      <c r="C269" s="121"/>
      <c r="E269" s="105" t="s">
        <v>81</v>
      </c>
    </row>
    <row r="270" spans="1:5" x14ac:dyDescent="0.25">
      <c r="B270" s="105"/>
      <c r="C270" s="121"/>
      <c r="E270" s="127"/>
    </row>
    <row r="271" spans="1:5" x14ac:dyDescent="0.25">
      <c r="B271" s="831" t="s">
        <v>98</v>
      </c>
      <c r="C271" s="831"/>
      <c r="D271" s="132"/>
      <c r="E271" s="105" t="s">
        <v>82</v>
      </c>
    </row>
    <row r="272" spans="1:5" x14ac:dyDescent="0.25">
      <c r="C272" s="121"/>
      <c r="E272" s="105" t="s">
        <v>83</v>
      </c>
    </row>
    <row r="273" spans="1:6" x14ac:dyDescent="0.25">
      <c r="C273" s="121"/>
      <c r="E273" s="105" t="s">
        <v>84</v>
      </c>
    </row>
    <row r="274" spans="1:6" x14ac:dyDescent="0.25">
      <c r="C274" s="121"/>
      <c r="E274" s="105" t="s">
        <v>96</v>
      </c>
    </row>
    <row r="275" spans="1:6" x14ac:dyDescent="0.25">
      <c r="C275" s="121"/>
      <c r="E275" s="105" t="s">
        <v>97</v>
      </c>
    </row>
    <row r="276" spans="1:6" x14ac:dyDescent="0.25">
      <c r="C276" s="121"/>
      <c r="E276" s="127"/>
    </row>
    <row r="277" spans="1:6" ht="54.9" customHeight="1" x14ac:dyDescent="0.3">
      <c r="A277" s="117"/>
    </row>
    <row r="278" spans="1:6" ht="11.4" customHeight="1" x14ac:dyDescent="0.25">
      <c r="A278" s="105"/>
      <c r="B278" s="105" t="s">
        <v>704</v>
      </c>
      <c r="C278" s="118"/>
    </row>
    <row r="279" spans="1:6" x14ac:dyDescent="0.25">
      <c r="B279" s="105" t="s">
        <v>705</v>
      </c>
      <c r="C279" s="121"/>
    </row>
    <row r="280" spans="1:6" x14ac:dyDescent="0.25">
      <c r="B280" s="105"/>
      <c r="C280" s="121"/>
    </row>
    <row r="281" spans="1:6" x14ac:dyDescent="0.25">
      <c r="B281" s="105" t="s">
        <v>99</v>
      </c>
      <c r="C281" s="121"/>
    </row>
    <row r="282" spans="1:6" x14ac:dyDescent="0.25">
      <c r="B282" s="105" t="s">
        <v>100</v>
      </c>
      <c r="C282" s="121"/>
    </row>
    <row r="283" spans="1:6" x14ac:dyDescent="0.25">
      <c r="B283" s="105" t="s">
        <v>115</v>
      </c>
      <c r="C283" s="121"/>
    </row>
    <row r="284" spans="1:6" x14ac:dyDescent="0.25">
      <c r="B284" s="105" t="s">
        <v>116</v>
      </c>
      <c r="C284" s="121"/>
    </row>
    <row r="285" spans="1:6" x14ac:dyDescent="0.25">
      <c r="C285" s="121"/>
    </row>
    <row r="286" spans="1:6" x14ac:dyDescent="0.25">
      <c r="B286" s="396" t="s">
        <v>117</v>
      </c>
      <c r="C286" s="287"/>
      <c r="D286" s="287"/>
      <c r="E286" s="287"/>
      <c r="F286" s="288"/>
    </row>
    <row r="287" spans="1:6" x14ac:dyDescent="0.25">
      <c r="C287" s="121"/>
    </row>
    <row r="288" spans="1:6" ht="54.9" customHeight="1" x14ac:dyDescent="0.3">
      <c r="A288" s="117"/>
    </row>
    <row r="289" spans="1:5" ht="11.4" customHeight="1" x14ac:dyDescent="0.25">
      <c r="A289" s="105"/>
      <c r="B289" s="105" t="s">
        <v>118</v>
      </c>
      <c r="C289" s="118"/>
    </row>
    <row r="290" spans="1:5" x14ac:dyDescent="0.25">
      <c r="B290" s="105" t="s">
        <v>119</v>
      </c>
      <c r="C290" s="121"/>
    </row>
    <row r="291" spans="1:5" x14ac:dyDescent="0.25">
      <c r="B291" s="105" t="s">
        <v>120</v>
      </c>
      <c r="C291" s="121"/>
    </row>
    <row r="292" spans="1:5" x14ac:dyDescent="0.25">
      <c r="B292" s="105" t="s">
        <v>121</v>
      </c>
      <c r="C292" s="121"/>
    </row>
    <row r="293" spans="1:5" x14ac:dyDescent="0.25">
      <c r="B293" s="127"/>
      <c r="C293" s="121"/>
    </row>
    <row r="294" spans="1:5" x14ac:dyDescent="0.25">
      <c r="B294" s="105" t="s">
        <v>122</v>
      </c>
      <c r="C294" s="121"/>
    </row>
    <row r="295" spans="1:5" x14ac:dyDescent="0.25">
      <c r="B295" s="105" t="s">
        <v>123</v>
      </c>
      <c r="C295" s="121"/>
    </row>
    <row r="296" spans="1:5" x14ac:dyDescent="0.25">
      <c r="C296" s="121"/>
    </row>
    <row r="297" spans="1:5" x14ac:dyDescent="0.25">
      <c r="B297" s="1"/>
      <c r="C297" s="289" t="s">
        <v>124</v>
      </c>
      <c r="E297" s="105" t="s">
        <v>126</v>
      </c>
    </row>
    <row r="298" spans="1:5" x14ac:dyDescent="0.25">
      <c r="C298" s="265" t="s">
        <v>125</v>
      </c>
      <c r="D298" s="289"/>
      <c r="E298" s="105" t="s">
        <v>127</v>
      </c>
    </row>
    <row r="299" spans="1:5" x14ac:dyDescent="0.25">
      <c r="C299" s="265"/>
      <c r="D299" s="289"/>
      <c r="E299" s="105"/>
    </row>
    <row r="300" spans="1:5" x14ac:dyDescent="0.25">
      <c r="B300" s="827" t="s">
        <v>76</v>
      </c>
      <c r="C300" s="827"/>
      <c r="E300" s="105" t="s">
        <v>128</v>
      </c>
    </row>
    <row r="301" spans="1:5" x14ac:dyDescent="0.25">
      <c r="C301" s="121"/>
      <c r="E301" s="105" t="s">
        <v>129</v>
      </c>
    </row>
    <row r="302" spans="1:5" x14ac:dyDescent="0.25">
      <c r="C302" s="121"/>
      <c r="E302" s="105" t="s">
        <v>130</v>
      </c>
    </row>
    <row r="303" spans="1:5" x14ac:dyDescent="0.25">
      <c r="C303" s="121"/>
      <c r="E303" s="105" t="s">
        <v>131</v>
      </c>
    </row>
    <row r="304" spans="1:5" x14ac:dyDescent="0.25">
      <c r="C304" s="121"/>
    </row>
    <row r="305" spans="2:5" x14ac:dyDescent="0.25">
      <c r="B305" s="827" t="s">
        <v>132</v>
      </c>
      <c r="C305" s="827"/>
      <c r="E305" s="121" t="s">
        <v>133</v>
      </c>
    </row>
    <row r="306" spans="2:5" x14ac:dyDescent="0.25">
      <c r="C306" s="121"/>
    </row>
    <row r="307" spans="2:5" x14ac:dyDescent="0.25">
      <c r="C307" s="121"/>
    </row>
    <row r="308" spans="2:5" x14ac:dyDescent="0.25">
      <c r="C308" s="121"/>
    </row>
    <row r="309" spans="2:5" x14ac:dyDescent="0.25">
      <c r="C309" s="121"/>
    </row>
    <row r="310" spans="2:5" x14ac:dyDescent="0.25">
      <c r="C310" s="121"/>
    </row>
    <row r="311" spans="2:5" x14ac:dyDescent="0.25">
      <c r="C311" s="121"/>
    </row>
    <row r="312" spans="2:5" x14ac:dyDescent="0.25">
      <c r="C312" s="121"/>
    </row>
    <row r="314" spans="2:5" x14ac:dyDescent="0.25">
      <c r="D314" s="118"/>
    </row>
    <row r="315" spans="2:5" x14ac:dyDescent="0.25">
      <c r="D315" s="118"/>
    </row>
    <row r="316" spans="2:5" x14ac:dyDescent="0.25">
      <c r="D316" s="118"/>
    </row>
    <row r="317" spans="2:5" x14ac:dyDescent="0.25">
      <c r="D317" s="118"/>
    </row>
    <row r="318" spans="2:5" x14ac:dyDescent="0.25">
      <c r="D318" s="118"/>
    </row>
    <row r="319" spans="2:5" x14ac:dyDescent="0.25">
      <c r="D319" s="118"/>
    </row>
    <row r="320" spans="2:5" x14ac:dyDescent="0.25">
      <c r="D320" s="118"/>
    </row>
    <row r="321" spans="2:4" x14ac:dyDescent="0.25">
      <c r="D321" s="118"/>
    </row>
    <row r="322" spans="2:4" x14ac:dyDescent="0.25">
      <c r="D322" s="118"/>
    </row>
    <row r="323" spans="2:4" x14ac:dyDescent="0.25">
      <c r="D323" s="118"/>
    </row>
    <row r="324" spans="2:4" x14ac:dyDescent="0.25">
      <c r="D324" s="118"/>
    </row>
    <row r="325" spans="2:4" x14ac:dyDescent="0.25">
      <c r="D325" s="118"/>
    </row>
    <row r="326" spans="2:4" x14ac:dyDescent="0.25">
      <c r="D326" s="118"/>
    </row>
    <row r="327" spans="2:4" x14ac:dyDescent="0.25">
      <c r="D327" s="118"/>
    </row>
    <row r="328" spans="2:4" x14ac:dyDescent="0.25">
      <c r="D328" s="118"/>
    </row>
    <row r="329" spans="2:4" x14ac:dyDescent="0.25">
      <c r="D329" s="118"/>
    </row>
    <row r="330" spans="2:4" x14ac:dyDescent="0.25">
      <c r="D330" s="118"/>
    </row>
    <row r="331" spans="2:4" x14ac:dyDescent="0.25">
      <c r="D331" s="118"/>
    </row>
    <row r="332" spans="2:4" x14ac:dyDescent="0.25">
      <c r="B332" s="118"/>
      <c r="C332" s="118"/>
      <c r="D332" s="118"/>
    </row>
    <row r="333" spans="2:4" x14ac:dyDescent="0.25">
      <c r="B333" s="118"/>
      <c r="C333" s="118"/>
      <c r="D333" s="118"/>
    </row>
    <row r="334" spans="2:4" x14ac:dyDescent="0.25">
      <c r="B334" s="118"/>
      <c r="C334" s="118"/>
      <c r="D334" s="118"/>
    </row>
    <row r="335" spans="2:4" x14ac:dyDescent="0.25">
      <c r="B335" s="118"/>
      <c r="C335" s="118"/>
      <c r="D335" s="118"/>
    </row>
    <row r="336" spans="2:4" x14ac:dyDescent="0.25">
      <c r="B336" s="118"/>
      <c r="C336" s="118"/>
      <c r="D336" s="118"/>
    </row>
    <row r="337" spans="2:4" x14ac:dyDescent="0.25">
      <c r="B337" s="118"/>
      <c r="C337" s="118"/>
      <c r="D337" s="118"/>
    </row>
    <row r="338" spans="2:4" x14ac:dyDescent="0.25">
      <c r="B338" s="118"/>
      <c r="C338" s="118"/>
      <c r="D338" s="118"/>
    </row>
    <row r="339" spans="2:4" x14ac:dyDescent="0.25">
      <c r="B339" s="118"/>
      <c r="C339" s="118"/>
      <c r="D339" s="118"/>
    </row>
    <row r="340" spans="2:4" x14ac:dyDescent="0.25">
      <c r="B340" s="118"/>
      <c r="C340" s="118"/>
      <c r="D340" s="118"/>
    </row>
    <row r="341" spans="2:4" x14ac:dyDescent="0.25">
      <c r="B341" s="118"/>
      <c r="C341" s="118"/>
      <c r="D341" s="118"/>
    </row>
    <row r="342" spans="2:4" x14ac:dyDescent="0.25">
      <c r="B342" s="118"/>
      <c r="C342" s="118"/>
      <c r="D342" s="118"/>
    </row>
    <row r="343" spans="2:4" x14ac:dyDescent="0.25">
      <c r="B343" s="118"/>
      <c r="C343" s="118"/>
      <c r="D343" s="118"/>
    </row>
    <row r="344" spans="2:4" x14ac:dyDescent="0.25">
      <c r="B344" s="118"/>
      <c r="C344" s="118"/>
      <c r="D344" s="118"/>
    </row>
    <row r="345" spans="2:4" x14ac:dyDescent="0.25">
      <c r="B345" s="118"/>
      <c r="C345" s="118"/>
      <c r="D345" s="118"/>
    </row>
    <row r="346" spans="2:4" x14ac:dyDescent="0.25">
      <c r="B346" s="118"/>
      <c r="C346" s="118"/>
      <c r="D346" s="118"/>
    </row>
    <row r="347" spans="2:4" x14ac:dyDescent="0.25">
      <c r="B347" s="118"/>
      <c r="C347" s="118"/>
      <c r="D347" s="118"/>
    </row>
    <row r="348" spans="2:4" x14ac:dyDescent="0.25">
      <c r="B348" s="118"/>
      <c r="C348" s="118"/>
      <c r="D348" s="118"/>
    </row>
    <row r="349" spans="2:4" x14ac:dyDescent="0.25">
      <c r="B349" s="118"/>
      <c r="C349" s="118"/>
      <c r="D349" s="118"/>
    </row>
    <row r="350" spans="2:4" x14ac:dyDescent="0.25">
      <c r="B350" s="118"/>
      <c r="C350" s="118"/>
      <c r="D350" s="118"/>
    </row>
    <row r="351" spans="2:4" x14ac:dyDescent="0.25">
      <c r="B351" s="118"/>
      <c r="C351" s="118"/>
      <c r="D351" s="118"/>
    </row>
    <row r="352" spans="2:4" x14ac:dyDescent="0.25">
      <c r="B352" s="118"/>
      <c r="C352" s="118"/>
      <c r="D352" s="118"/>
    </row>
    <row r="353" spans="2:4" x14ac:dyDescent="0.25">
      <c r="B353" s="118"/>
      <c r="C353" s="118"/>
      <c r="D353" s="118"/>
    </row>
    <row r="354" spans="2:4" x14ac:dyDescent="0.25">
      <c r="B354" s="118"/>
      <c r="C354" s="118"/>
      <c r="D354" s="118"/>
    </row>
    <row r="355" spans="2:4" x14ac:dyDescent="0.25">
      <c r="B355" s="118"/>
      <c r="C355" s="118"/>
      <c r="D355" s="118"/>
    </row>
    <row r="356" spans="2:4" x14ac:dyDescent="0.25">
      <c r="B356" s="118"/>
      <c r="C356" s="118"/>
      <c r="D356" s="118"/>
    </row>
    <row r="357" spans="2:4" x14ac:dyDescent="0.25">
      <c r="B357" s="118"/>
      <c r="C357" s="118"/>
      <c r="D357" s="118"/>
    </row>
    <row r="358" spans="2:4" x14ac:dyDescent="0.25">
      <c r="B358" s="118"/>
      <c r="C358" s="118"/>
      <c r="D358" s="118"/>
    </row>
    <row r="359" spans="2:4" x14ac:dyDescent="0.25">
      <c r="B359" s="118"/>
      <c r="C359" s="118"/>
      <c r="D359" s="118"/>
    </row>
    <row r="360" spans="2:4" x14ac:dyDescent="0.25">
      <c r="B360" s="118"/>
      <c r="C360" s="118"/>
      <c r="D360" s="118"/>
    </row>
    <row r="361" spans="2:4" x14ac:dyDescent="0.25">
      <c r="B361" s="118"/>
      <c r="C361" s="118"/>
      <c r="D361" s="118"/>
    </row>
    <row r="362" spans="2:4" x14ac:dyDescent="0.25">
      <c r="B362" s="118"/>
      <c r="C362" s="118"/>
      <c r="D362" s="118"/>
    </row>
    <row r="363" spans="2:4" x14ac:dyDescent="0.25">
      <c r="B363" s="118"/>
      <c r="C363" s="118"/>
      <c r="D363" s="118"/>
    </row>
    <row r="364" spans="2:4" x14ac:dyDescent="0.25">
      <c r="B364" s="118"/>
      <c r="C364" s="118"/>
      <c r="D364" s="118"/>
    </row>
    <row r="365" spans="2:4" x14ac:dyDescent="0.25">
      <c r="B365" s="118"/>
      <c r="C365" s="118"/>
      <c r="D365" s="118"/>
    </row>
    <row r="366" spans="2:4" x14ac:dyDescent="0.25">
      <c r="B366" s="118"/>
      <c r="C366" s="118"/>
      <c r="D366" s="118"/>
    </row>
    <row r="367" spans="2:4" x14ac:dyDescent="0.25">
      <c r="B367" s="118"/>
      <c r="C367" s="118"/>
      <c r="D367" s="118"/>
    </row>
    <row r="368" spans="2:4" x14ac:dyDescent="0.25">
      <c r="B368" s="118"/>
      <c r="C368" s="118"/>
      <c r="D368" s="118"/>
    </row>
    <row r="369" spans="2:4" x14ac:dyDescent="0.25">
      <c r="B369" s="118"/>
      <c r="C369" s="118"/>
      <c r="D369" s="118"/>
    </row>
    <row r="370" spans="2:4" x14ac:dyDescent="0.25">
      <c r="B370" s="118"/>
      <c r="C370" s="118"/>
      <c r="D370" s="118"/>
    </row>
    <row r="371" spans="2:4" x14ac:dyDescent="0.25">
      <c r="B371" s="118"/>
      <c r="C371" s="118"/>
      <c r="D371" s="118"/>
    </row>
    <row r="372" spans="2:4" x14ac:dyDescent="0.25">
      <c r="B372" s="118"/>
      <c r="C372" s="118"/>
      <c r="D372" s="118"/>
    </row>
    <row r="373" spans="2:4" x14ac:dyDescent="0.25">
      <c r="B373" s="118"/>
      <c r="C373" s="118"/>
      <c r="D373" s="118"/>
    </row>
    <row r="374" spans="2:4" x14ac:dyDescent="0.25">
      <c r="B374" s="118"/>
      <c r="C374" s="118"/>
      <c r="D374" s="118"/>
    </row>
    <row r="375" spans="2:4" x14ac:dyDescent="0.25">
      <c r="B375" s="118"/>
      <c r="C375" s="118"/>
      <c r="D375" s="118"/>
    </row>
    <row r="376" spans="2:4" x14ac:dyDescent="0.25">
      <c r="B376" s="118"/>
      <c r="C376" s="118"/>
      <c r="D376" s="118"/>
    </row>
    <row r="377" spans="2:4" x14ac:dyDescent="0.25">
      <c r="B377" s="118"/>
      <c r="C377" s="118"/>
      <c r="D377" s="118"/>
    </row>
    <row r="378" spans="2:4" x14ac:dyDescent="0.25">
      <c r="B378" s="118"/>
      <c r="C378" s="118"/>
      <c r="D378" s="118"/>
    </row>
    <row r="379" spans="2:4" x14ac:dyDescent="0.25">
      <c r="B379" s="118"/>
      <c r="C379" s="118"/>
      <c r="D379" s="118"/>
    </row>
    <row r="380" spans="2:4" x14ac:dyDescent="0.25">
      <c r="B380" s="118"/>
      <c r="C380" s="118"/>
      <c r="D380" s="118"/>
    </row>
    <row r="381" spans="2:4" x14ac:dyDescent="0.25">
      <c r="B381" s="118"/>
      <c r="C381" s="118"/>
      <c r="D381" s="118"/>
    </row>
    <row r="382" spans="2:4" x14ac:dyDescent="0.25">
      <c r="B382" s="118"/>
      <c r="C382" s="118"/>
      <c r="D382" s="118"/>
    </row>
    <row r="383" spans="2:4" x14ac:dyDescent="0.25">
      <c r="B383" s="118"/>
      <c r="C383" s="118"/>
      <c r="D383" s="118"/>
    </row>
    <row r="384" spans="2:4" x14ac:dyDescent="0.25">
      <c r="B384" s="118"/>
      <c r="C384" s="118"/>
      <c r="D384" s="118"/>
    </row>
    <row r="385" spans="2:4" x14ac:dyDescent="0.25">
      <c r="B385" s="118"/>
      <c r="C385" s="118"/>
      <c r="D385" s="118"/>
    </row>
    <row r="386" spans="2:4" x14ac:dyDescent="0.25">
      <c r="B386" s="118"/>
      <c r="C386" s="118"/>
      <c r="D386" s="118"/>
    </row>
    <row r="387" spans="2:4" x14ac:dyDescent="0.25">
      <c r="B387" s="118"/>
      <c r="C387" s="118"/>
      <c r="D387" s="118"/>
    </row>
    <row r="388" spans="2:4" x14ac:dyDescent="0.25">
      <c r="B388" s="118"/>
      <c r="C388" s="118"/>
      <c r="D388" s="118"/>
    </row>
    <row r="389" spans="2:4" x14ac:dyDescent="0.25">
      <c r="B389" s="118"/>
      <c r="C389" s="118"/>
      <c r="D389" s="118"/>
    </row>
    <row r="390" spans="2:4" x14ac:dyDescent="0.25">
      <c r="B390" s="118"/>
      <c r="C390" s="118"/>
      <c r="D390" s="118"/>
    </row>
    <row r="391" spans="2:4" x14ac:dyDescent="0.25">
      <c r="B391" s="118"/>
      <c r="C391" s="118"/>
      <c r="D391" s="118"/>
    </row>
    <row r="392" spans="2:4" x14ac:dyDescent="0.25">
      <c r="B392" s="118"/>
      <c r="C392" s="118"/>
      <c r="D392" s="118"/>
    </row>
    <row r="393" spans="2:4" x14ac:dyDescent="0.25">
      <c r="B393" s="118"/>
      <c r="C393" s="118"/>
      <c r="D393" s="118"/>
    </row>
    <row r="394" spans="2:4" x14ac:dyDescent="0.25">
      <c r="B394" s="118"/>
      <c r="C394" s="118"/>
      <c r="D394" s="118"/>
    </row>
    <row r="395" spans="2:4" x14ac:dyDescent="0.25">
      <c r="B395" s="118"/>
      <c r="C395" s="118"/>
      <c r="D395" s="118"/>
    </row>
    <row r="396" spans="2:4" x14ac:dyDescent="0.25">
      <c r="B396" s="118"/>
      <c r="C396" s="118"/>
      <c r="D396" s="118"/>
    </row>
    <row r="397" spans="2:4" x14ac:dyDescent="0.25">
      <c r="B397" s="118"/>
      <c r="C397" s="118"/>
      <c r="D397" s="118"/>
    </row>
    <row r="398" spans="2:4" x14ac:dyDescent="0.25">
      <c r="B398" s="118"/>
      <c r="C398" s="118"/>
      <c r="D398" s="118"/>
    </row>
    <row r="399" spans="2:4" x14ac:dyDescent="0.25">
      <c r="B399" s="118"/>
      <c r="C399" s="118"/>
      <c r="D399" s="118"/>
    </row>
    <row r="400" spans="2:4" x14ac:dyDescent="0.25">
      <c r="B400" s="118"/>
      <c r="C400" s="118"/>
      <c r="D400" s="118"/>
    </row>
    <row r="401" spans="2:4" x14ac:dyDescent="0.25">
      <c r="B401" s="118"/>
      <c r="C401" s="118"/>
      <c r="D401" s="118"/>
    </row>
    <row r="402" spans="2:4" x14ac:dyDescent="0.25">
      <c r="B402" s="118"/>
      <c r="C402" s="118"/>
      <c r="D402" s="118"/>
    </row>
    <row r="403" spans="2:4" x14ac:dyDescent="0.25">
      <c r="B403" s="118"/>
      <c r="C403" s="118"/>
      <c r="D403" s="118"/>
    </row>
    <row r="404" spans="2:4" x14ac:dyDescent="0.25">
      <c r="B404" s="118"/>
      <c r="C404" s="118"/>
      <c r="D404" s="118"/>
    </row>
    <row r="405" spans="2:4" x14ac:dyDescent="0.25">
      <c r="B405" s="118"/>
      <c r="C405" s="118"/>
      <c r="D405" s="118"/>
    </row>
    <row r="406" spans="2:4" x14ac:dyDescent="0.25">
      <c r="B406" s="118"/>
      <c r="C406" s="118"/>
      <c r="D406" s="118"/>
    </row>
    <row r="407" spans="2:4" x14ac:dyDescent="0.25">
      <c r="B407" s="118"/>
      <c r="C407" s="118"/>
      <c r="D407" s="118"/>
    </row>
    <row r="408" spans="2:4" x14ac:dyDescent="0.25">
      <c r="B408" s="118"/>
      <c r="C408" s="118"/>
      <c r="D408" s="118"/>
    </row>
    <row r="409" spans="2:4" x14ac:dyDescent="0.25">
      <c r="B409" s="118"/>
      <c r="C409" s="118"/>
      <c r="D409" s="118"/>
    </row>
    <row r="410" spans="2:4" x14ac:dyDescent="0.25">
      <c r="B410" s="118"/>
      <c r="C410" s="118"/>
      <c r="D410" s="118"/>
    </row>
    <row r="411" spans="2:4" x14ac:dyDescent="0.25">
      <c r="B411" s="118"/>
      <c r="C411" s="118"/>
      <c r="D411" s="118"/>
    </row>
    <row r="412" spans="2:4" x14ac:dyDescent="0.25">
      <c r="B412" s="118"/>
      <c r="C412" s="118"/>
      <c r="D412" s="118"/>
    </row>
    <row r="413" spans="2:4" x14ac:dyDescent="0.25">
      <c r="B413" s="118"/>
      <c r="C413" s="118"/>
      <c r="D413" s="118"/>
    </row>
    <row r="414" spans="2:4" x14ac:dyDescent="0.25">
      <c r="B414" s="118"/>
      <c r="C414" s="118"/>
      <c r="D414" s="118"/>
    </row>
    <row r="415" spans="2:4" x14ac:dyDescent="0.25">
      <c r="B415" s="118"/>
      <c r="C415" s="118"/>
      <c r="D415" s="118"/>
    </row>
    <row r="416" spans="2:4" x14ac:dyDescent="0.25">
      <c r="B416" s="118"/>
      <c r="C416" s="118"/>
      <c r="D416" s="118"/>
    </row>
    <row r="417" spans="2:4" x14ac:dyDescent="0.25">
      <c r="B417" s="118"/>
      <c r="C417" s="118"/>
      <c r="D417" s="118"/>
    </row>
    <row r="418" spans="2:4" x14ac:dyDescent="0.25">
      <c r="B418" s="118"/>
      <c r="C418" s="118"/>
      <c r="D418" s="118"/>
    </row>
    <row r="419" spans="2:4" x14ac:dyDescent="0.25">
      <c r="B419" s="118"/>
      <c r="C419" s="118"/>
      <c r="D419" s="118"/>
    </row>
    <row r="420" spans="2:4" x14ac:dyDescent="0.25">
      <c r="B420" s="118"/>
      <c r="C420" s="118"/>
      <c r="D420" s="118"/>
    </row>
    <row r="421" spans="2:4" x14ac:dyDescent="0.25">
      <c r="B421" s="118"/>
      <c r="C421" s="118"/>
      <c r="D421" s="118"/>
    </row>
    <row r="422" spans="2:4" x14ac:dyDescent="0.25">
      <c r="B422" s="118"/>
      <c r="C422" s="118"/>
      <c r="D422" s="118"/>
    </row>
    <row r="423" spans="2:4" x14ac:dyDescent="0.25">
      <c r="B423" s="118"/>
      <c r="C423" s="118"/>
      <c r="D423" s="118"/>
    </row>
    <row r="424" spans="2:4" x14ac:dyDescent="0.25">
      <c r="B424" s="118"/>
      <c r="C424" s="118"/>
      <c r="D424" s="118"/>
    </row>
    <row r="425" spans="2:4" x14ac:dyDescent="0.25">
      <c r="C425" s="121"/>
    </row>
    <row r="426" spans="2:4" x14ac:dyDescent="0.25">
      <c r="C426" s="121"/>
    </row>
    <row r="427" spans="2:4" x14ac:dyDescent="0.25">
      <c r="C427" s="121"/>
    </row>
    <row r="428" spans="2:4" x14ac:dyDescent="0.25">
      <c r="C428" s="121"/>
    </row>
    <row r="429" spans="2:4" x14ac:dyDescent="0.25">
      <c r="C429" s="121"/>
    </row>
    <row r="430" spans="2:4" x14ac:dyDescent="0.25">
      <c r="C430" s="121"/>
    </row>
    <row r="431" spans="2:4" x14ac:dyDescent="0.25">
      <c r="C431" s="121"/>
    </row>
    <row r="432" spans="2:4" x14ac:dyDescent="0.25">
      <c r="C432" s="121"/>
    </row>
    <row r="433" spans="3:3" x14ac:dyDescent="0.25">
      <c r="C433" s="121"/>
    </row>
    <row r="434" spans="3:3" x14ac:dyDescent="0.25">
      <c r="C434" s="121"/>
    </row>
    <row r="435" spans="3:3" x14ac:dyDescent="0.25">
      <c r="C435" s="121"/>
    </row>
    <row r="436" spans="3:3" x14ac:dyDescent="0.25">
      <c r="C436" s="121"/>
    </row>
    <row r="437" spans="3:3" x14ac:dyDescent="0.25">
      <c r="C437" s="121"/>
    </row>
    <row r="438" spans="3:3" x14ac:dyDescent="0.25">
      <c r="C438" s="121"/>
    </row>
    <row r="439" spans="3:3" x14ac:dyDescent="0.25">
      <c r="C439" s="121"/>
    </row>
    <row r="440" spans="3:3" x14ac:dyDescent="0.25">
      <c r="C440" s="121"/>
    </row>
    <row r="441" spans="3:3" x14ac:dyDescent="0.25">
      <c r="C441" s="121"/>
    </row>
    <row r="442" spans="3:3" x14ac:dyDescent="0.25">
      <c r="C442" s="121"/>
    </row>
    <row r="443" spans="3:3" x14ac:dyDescent="0.25">
      <c r="C443" s="121"/>
    </row>
    <row r="444" spans="3:3" x14ac:dyDescent="0.25">
      <c r="C444" s="121"/>
    </row>
    <row r="445" spans="3:3" x14ac:dyDescent="0.25">
      <c r="C445" s="121"/>
    </row>
    <row r="446" spans="3:3" x14ac:dyDescent="0.25">
      <c r="C446" s="121"/>
    </row>
    <row r="447" spans="3:3" x14ac:dyDescent="0.25">
      <c r="C447" s="121"/>
    </row>
    <row r="448" spans="3:3" x14ac:dyDescent="0.25">
      <c r="C448" s="121"/>
    </row>
    <row r="449" spans="3:3" x14ac:dyDescent="0.25">
      <c r="C449" s="121"/>
    </row>
    <row r="450" spans="3:3" x14ac:dyDescent="0.25">
      <c r="C450" s="121"/>
    </row>
    <row r="451" spans="3:3" x14ac:dyDescent="0.25">
      <c r="C451" s="121"/>
    </row>
    <row r="452" spans="3:3" x14ac:dyDescent="0.25">
      <c r="C452" s="121"/>
    </row>
    <row r="453" spans="3:3" x14ac:dyDescent="0.25">
      <c r="C453" s="121"/>
    </row>
    <row r="454" spans="3:3" x14ac:dyDescent="0.25">
      <c r="C454" s="121"/>
    </row>
    <row r="455" spans="3:3" x14ac:dyDescent="0.25">
      <c r="C455" s="121"/>
    </row>
    <row r="456" spans="3:3" x14ac:dyDescent="0.25">
      <c r="C456" s="121"/>
    </row>
    <row r="457" spans="3:3" x14ac:dyDescent="0.25">
      <c r="C457" s="121"/>
    </row>
    <row r="458" spans="3:3" x14ac:dyDescent="0.25">
      <c r="C458" s="121"/>
    </row>
    <row r="459" spans="3:3" x14ac:dyDescent="0.25">
      <c r="C459" s="121"/>
    </row>
    <row r="460" spans="3:3" x14ac:dyDescent="0.25">
      <c r="C460" s="121"/>
    </row>
    <row r="461" spans="3:3" x14ac:dyDescent="0.25">
      <c r="C461" s="121"/>
    </row>
    <row r="462" spans="3:3" x14ac:dyDescent="0.25">
      <c r="C462" s="121"/>
    </row>
    <row r="463" spans="3:3" x14ac:dyDescent="0.25">
      <c r="C463" s="121"/>
    </row>
    <row r="464" spans="3:3" x14ac:dyDescent="0.25">
      <c r="C464" s="121"/>
    </row>
    <row r="465" spans="3:3" x14ac:dyDescent="0.25">
      <c r="C465" s="121"/>
    </row>
    <row r="466" spans="3:3" x14ac:dyDescent="0.25">
      <c r="C466" s="121"/>
    </row>
    <row r="467" spans="3:3" x14ac:dyDescent="0.25">
      <c r="C467" s="121"/>
    </row>
    <row r="468" spans="3:3" x14ac:dyDescent="0.25">
      <c r="C468" s="121"/>
    </row>
    <row r="469" spans="3:3" x14ac:dyDescent="0.25">
      <c r="C469" s="121"/>
    </row>
    <row r="470" spans="3:3" x14ac:dyDescent="0.25">
      <c r="C470" s="121"/>
    </row>
    <row r="471" spans="3:3" x14ac:dyDescent="0.25">
      <c r="C471" s="121"/>
    </row>
    <row r="472" spans="3:3" x14ac:dyDescent="0.25">
      <c r="C472" s="121"/>
    </row>
    <row r="473" spans="3:3" x14ac:dyDescent="0.25">
      <c r="C473" s="121"/>
    </row>
    <row r="474" spans="3:3" x14ac:dyDescent="0.25">
      <c r="C474" s="121"/>
    </row>
    <row r="475" spans="3:3" x14ac:dyDescent="0.25">
      <c r="C475" s="121"/>
    </row>
    <row r="476" spans="3:3" x14ac:dyDescent="0.25">
      <c r="C476" s="121"/>
    </row>
    <row r="477" spans="3:3" x14ac:dyDescent="0.25">
      <c r="C477" s="121"/>
    </row>
    <row r="478" spans="3:3" x14ac:dyDescent="0.25">
      <c r="C478" s="121"/>
    </row>
    <row r="479" spans="3:3" x14ac:dyDescent="0.25">
      <c r="C479" s="121"/>
    </row>
    <row r="480" spans="3:3" x14ac:dyDescent="0.25">
      <c r="C480" s="121"/>
    </row>
    <row r="481" spans="3:3" x14ac:dyDescent="0.25">
      <c r="C481" s="121"/>
    </row>
    <row r="482" spans="3:3" x14ac:dyDescent="0.25">
      <c r="C482" s="121"/>
    </row>
    <row r="483" spans="3:3" x14ac:dyDescent="0.25">
      <c r="C483" s="121"/>
    </row>
    <row r="484" spans="3:3" x14ac:dyDescent="0.25">
      <c r="C484" s="121"/>
    </row>
    <row r="485" spans="3:3" x14ac:dyDescent="0.25">
      <c r="C485" s="121"/>
    </row>
    <row r="486" spans="3:3" x14ac:dyDescent="0.25">
      <c r="C486" s="121"/>
    </row>
    <row r="487" spans="3:3" x14ac:dyDescent="0.25">
      <c r="C487" s="121"/>
    </row>
    <row r="488" spans="3:3" x14ac:dyDescent="0.25">
      <c r="C488" s="121"/>
    </row>
    <row r="489" spans="3:3" x14ac:dyDescent="0.25">
      <c r="C489" s="121"/>
    </row>
    <row r="490" spans="3:3" x14ac:dyDescent="0.25">
      <c r="C490" s="121"/>
    </row>
    <row r="491" spans="3:3" x14ac:dyDescent="0.25">
      <c r="C491" s="121"/>
    </row>
    <row r="492" spans="3:3" x14ac:dyDescent="0.25">
      <c r="C492" s="121"/>
    </row>
    <row r="493" spans="3:3" x14ac:dyDescent="0.25">
      <c r="C493" s="121"/>
    </row>
    <row r="494" spans="3:3" x14ac:dyDescent="0.25">
      <c r="C494" s="121"/>
    </row>
    <row r="495" spans="3:3" x14ac:dyDescent="0.25">
      <c r="C495" s="121"/>
    </row>
    <row r="496" spans="3:3" x14ac:dyDescent="0.25">
      <c r="C496" s="121"/>
    </row>
    <row r="497" spans="3:3" x14ac:dyDescent="0.25">
      <c r="C497" s="121"/>
    </row>
  </sheetData>
  <mergeCells count="11">
    <mergeCell ref="C7:D7"/>
    <mergeCell ref="E19:H19"/>
    <mergeCell ref="E2:I2"/>
    <mergeCell ref="B305:C305"/>
    <mergeCell ref="B264:C264"/>
    <mergeCell ref="B271:C271"/>
    <mergeCell ref="B300:C300"/>
    <mergeCell ref="B54:C54"/>
    <mergeCell ref="B61:C61"/>
    <mergeCell ref="B71:C71"/>
    <mergeCell ref="B186:H186"/>
  </mergeCells>
  <phoneticPr fontId="0" type="noConversion"/>
  <hyperlinks>
    <hyperlink ref="B286" r:id="rId1" xr:uid="{00000000-0004-0000-0300-000000000000}"/>
    <hyperlink ref="E19:F19" r:id="rId2" display="can be found here." xr:uid="{00000000-0004-0000-0300-000001000000}"/>
    <hyperlink ref="B186:H186" r:id="rId3" display="Pour en savoir plus sur les ratios sectoriels, cliquez ici." xr:uid="{00000000-0004-0000-0300-000002000000}"/>
    <hyperlink ref="B286:F286" r:id="rId4" display="Pour plus d’information, visitez le site Web de la BDC." xr:uid="{00000000-0004-0000-0300-000003000000}"/>
    <hyperlink ref="E19:H19" r:id="rId5" display="plus d’information à ce sujet ici." xr:uid="{00000000-0004-0000-0300-000004000000}"/>
  </hyperlinks>
  <pageMargins left="0.75" right="0.46" top="1" bottom="1" header="0.5" footer="0.5"/>
  <pageSetup scale="90" orientation="portrait" r:id="rId6"/>
  <headerFooter alignWithMargins="0"/>
  <drawing r:id="rId7"/>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BDCAbstract xmlns="57f70437-7172-462f-9a57-d8ee546e4c39" xsi:nil="true"/>
    <BDCKeywords xmlns="57f70437-7172-462f-9a57-d8ee546e4c39" xsi:nil="true"/>
    <BDCIsSearchable xmlns="57f70437-7172-462f-9a57-d8ee546e4c39">true</BDCIsSearchable>
    <PublishingVariationGroupID xmlns="http://schemas.microsoft.com/sharepoint/v3" xsi:nil="true"/>
    <PublishingExpirationDate xmlns="http://schemas.microsoft.com/sharepoint/v3" xsi:nil="true"/>
    <PublishingStartDate xmlns="http://schemas.microsoft.com/sharepoint/v3" xsi:nil="true"/>
    <BDCPrimaryKeywords xmlns="57f70437-7172-462f-9a57-d8ee546e4c3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BDC Document - BDC Document" ma:contentTypeID="0x01010035E85F816A5C44E680446EC9E3D5607D008FED31A15BDF434DB08D260DCDB874A5" ma:contentTypeVersion="1" ma:contentTypeDescription="Document description" ma:contentTypeScope="" ma:versionID="1a77904852e02276482a6daf0f0b6b1a">
  <xsd:schema xmlns:xsd="http://www.w3.org/2001/XMLSchema" xmlns:xs="http://www.w3.org/2001/XMLSchema" xmlns:p="http://schemas.microsoft.com/office/2006/metadata/properties" xmlns:ns1="http://schemas.microsoft.com/sharepoint/v3" xmlns:ns2="57f70437-7172-462f-9a57-d8ee546e4c39" targetNamespace="http://schemas.microsoft.com/office/2006/metadata/properties" ma:root="true" ma:fieldsID="5eebe23fa0779ef0e9917e2e37b53c11" ns1:_="" ns2:_="">
    <xsd:import namespace="http://schemas.microsoft.com/sharepoint/v3"/>
    <xsd:import namespace="57f70437-7172-462f-9a57-d8ee546e4c39"/>
    <xsd:element name="properties">
      <xsd:complexType>
        <xsd:sequence>
          <xsd:element name="documentManagement">
            <xsd:complexType>
              <xsd:all>
                <xsd:element ref="ns2:BDCAbstract" minOccurs="0"/>
                <xsd:element ref="ns2:BDCKeywords" minOccurs="0"/>
                <xsd:element ref="ns2:BDCPrimaryKeywords" minOccurs="0"/>
                <xsd:element ref="ns2:BDCIsSearchable" minOccurs="0"/>
                <xsd:element ref="ns2:BDCInternetSection" minOccurs="0"/>
                <xsd:element ref="ns1:PublishingStartDate" minOccurs="0"/>
                <xsd:element ref="ns1:PublishingExpirationDate" minOccurs="0"/>
                <xsd:element ref="ns1:PublishingVariationGroup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13" nillable="true" ma:displayName="Scheduling Start Date" ma:description="" ma:internalName="PublishingStartDate">
      <xsd:simpleType>
        <xsd:restriction base="dms:Unknown"/>
      </xsd:simpleType>
    </xsd:element>
    <xsd:element name="PublishingExpirationDate" ma:index="14" nillable="true" ma:displayName="Scheduling End Date" ma:description="" ma:internalName="PublishingExpirationDate">
      <xsd:simpleType>
        <xsd:restriction base="dms:Unknown"/>
      </xsd:simpleType>
    </xsd:element>
    <xsd:element name="PublishingVariationGroupID" ma:index="15" nillable="true" ma:displayName="Variation Group ID" ma:description="" ma:hidden="true" ma:internalName="PublishingVariationGroup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7f70437-7172-462f-9a57-d8ee546e4c39" elementFormDefault="qualified">
    <xsd:import namespace="http://schemas.microsoft.com/office/2006/documentManagement/types"/>
    <xsd:import namespace="http://schemas.microsoft.com/office/infopath/2007/PartnerControls"/>
    <xsd:element name="BDCAbstract" ma:index="8" nillable="true" ma:displayName="Abstract / Sommaire" ma:default="" ma:description="Abstract / Sommaire" ma:internalName="BDCAbstract">
      <xsd:simpleType>
        <xsd:restriction base="dms:Note"/>
      </xsd:simpleType>
    </xsd:element>
    <xsd:element name="BDCKeywords" ma:index="9" nillable="true" ma:displayName="Keywords / Mots clés" ma:description="Keywords / Mots clés" ma:internalName="BDCKeywords" ma:readOnly="false">
      <xsd:simpleType>
        <xsd:restriction base="dms:Note"/>
      </xsd:simpleType>
    </xsd:element>
    <xsd:element name="BDCPrimaryKeywords" ma:index="10" nillable="true" ma:displayName="Primary keywords / Mots clés prioritaires" ma:description="Primary keywords / Mots clés prioritaires" ma:internalName="BDCPrimaryKeywords" ma:readOnly="false">
      <xsd:simpleType>
        <xsd:restriction base="dms:Note"/>
      </xsd:simpleType>
    </xsd:element>
    <xsd:element name="BDCIsSearchable" ma:index="11" nillable="true" ma:displayName="Index this page / Indexer cette page" ma:default="1" ma:description="Index this page / Indexer cette page" ma:internalName="BDCIsSearchable" ma:readOnly="false">
      <xsd:simpleType>
        <xsd:restriction base="dms:Boolean"/>
      </xsd:simpleType>
    </xsd:element>
    <xsd:element name="BDCInternetSection" ma:index="12" nillable="true" ma:displayName="Section / Section" ma:description="Section / Section" ma:internalName="BDCInternetSec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14126C-9B49-4AD8-A692-2C9B5D687E9B}">
  <ds:schemaRefs>
    <ds:schemaRef ds:uri="http://purl.org/dc/terms/"/>
    <ds:schemaRef ds:uri="http://www.w3.org/XML/1998/namespace"/>
    <ds:schemaRef ds:uri="http://purl.org/dc/elements/1.1/"/>
    <ds:schemaRef ds:uri="http://schemas.openxmlformats.org/package/2006/metadata/core-properties"/>
    <ds:schemaRef ds:uri="http://schemas.microsoft.com/office/2006/metadata/properties"/>
    <ds:schemaRef ds:uri="http://schemas.microsoft.com/office/2006/documentManagement/types"/>
    <ds:schemaRef ds:uri="http://schemas.microsoft.com/office/infopath/2007/PartnerControls"/>
    <ds:schemaRef ds:uri="57f70437-7172-462f-9a57-d8ee546e4c39"/>
    <ds:schemaRef ds:uri="http://schemas.microsoft.com/sharepoint/v3"/>
    <ds:schemaRef ds:uri="http://purl.org/dc/dcmitype/"/>
  </ds:schemaRefs>
</ds:datastoreItem>
</file>

<file path=customXml/itemProps2.xml><?xml version="1.0" encoding="utf-8"?>
<ds:datastoreItem xmlns:ds="http://schemas.openxmlformats.org/officeDocument/2006/customXml" ds:itemID="{33E9FA98-9CD0-4296-8AD0-E36BDF6CA9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7f70437-7172-462f-9a57-d8ee546e4c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359D176-9EE3-4BC0-AFA5-5BC10EE0969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50</vt:i4>
      </vt:variant>
    </vt:vector>
  </HeadingPairs>
  <TitlesOfParts>
    <vt:vector size="54" baseType="lpstr">
      <vt:lpstr>2</vt:lpstr>
      <vt:lpstr>PlanFinancier</vt:lpstr>
      <vt:lpstr>Glossaire</vt:lpstr>
      <vt:lpstr>Guide</vt:lpstr>
      <vt:lpstr>AddInterim</vt:lpstr>
      <vt:lpstr>BalanceSheet1</vt:lpstr>
      <vt:lpstr>BalanceSheet2</vt:lpstr>
      <vt:lpstr>BalanceSheet3</vt:lpstr>
      <vt:lpstr>Column3</vt:lpstr>
      <vt:lpstr>DropDownMarried</vt:lpstr>
      <vt:lpstr>GlossaryA</vt:lpstr>
      <vt:lpstr>GlossaryB</vt:lpstr>
      <vt:lpstr>GlossaryC</vt:lpstr>
      <vt:lpstr>GlossaryD</vt:lpstr>
      <vt:lpstr>GlossaryE</vt:lpstr>
      <vt:lpstr>GlossaryF</vt:lpstr>
      <vt:lpstr>GlossaryG</vt:lpstr>
      <vt:lpstr>GlossaryH</vt:lpstr>
      <vt:lpstr>GlossaryI</vt:lpstr>
      <vt:lpstr>GlossaryLink</vt:lpstr>
      <vt:lpstr>GlossaryM</vt:lpstr>
      <vt:lpstr>GlossaryP</vt:lpstr>
      <vt:lpstr>GlossaryR</vt:lpstr>
      <vt:lpstr>GlossaryS</vt:lpstr>
      <vt:lpstr>GlossaryT</vt:lpstr>
      <vt:lpstr>GlossaryV</vt:lpstr>
      <vt:lpstr>GuideSection7a</vt:lpstr>
      <vt:lpstr>GuideSection7b</vt:lpstr>
      <vt:lpstr>GuideSection7c</vt:lpstr>
      <vt:lpstr>GuideSection7d</vt:lpstr>
      <vt:lpstr>GuideSection7e</vt:lpstr>
      <vt:lpstr>GuideSection7f</vt:lpstr>
      <vt:lpstr>GuideSection7g</vt:lpstr>
      <vt:lpstr>GuideSection7h</vt:lpstr>
      <vt:lpstr>GuideSection7i</vt:lpstr>
      <vt:lpstr>GuideSection7j</vt:lpstr>
      <vt:lpstr>IsExisting</vt:lpstr>
      <vt:lpstr>LastCellEdited</vt:lpstr>
      <vt:lpstr>NoOfYears</vt:lpstr>
      <vt:lpstr>Glossaire!Print_Area</vt:lpstr>
      <vt:lpstr>Guide!Print_Area</vt:lpstr>
      <vt:lpstr>PlanFinancier!Print_Area</vt:lpstr>
      <vt:lpstr>RecalculateYet</vt:lpstr>
      <vt:lpstr>Section1</vt:lpstr>
      <vt:lpstr>Section10</vt:lpstr>
      <vt:lpstr>Section2</vt:lpstr>
      <vt:lpstr>Section3</vt:lpstr>
      <vt:lpstr>Section4</vt:lpstr>
      <vt:lpstr>Section5</vt:lpstr>
      <vt:lpstr>Section6</vt:lpstr>
      <vt:lpstr>Section7</vt:lpstr>
      <vt:lpstr>Section8</vt:lpstr>
      <vt:lpstr>Section9</vt:lpstr>
      <vt:lpstr>Startup</vt:lpstr>
    </vt:vector>
  </TitlesOfParts>
  <Company>BDC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JFMark</dc:creator>
  <cp:lastModifiedBy>Janaide</cp:lastModifiedBy>
  <cp:lastPrinted>2015-02-02T22:37:27Z</cp:lastPrinted>
  <dcterms:created xsi:type="dcterms:W3CDTF">2003-05-29T19:53:23Z</dcterms:created>
  <dcterms:modified xsi:type="dcterms:W3CDTF">2020-09-18T16:23:31Z</dcterms:modified>
</cp:coreProperties>
</file>