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E:\Downloads\"/>
    </mc:Choice>
  </mc:AlternateContent>
  <xr:revisionPtr revIDLastSave="0" documentId="13_ncr:1_{4EB88D55-9127-4C5C-BFDA-547DB9E5BC52}" xr6:coauthVersionLast="47" xr6:coauthVersionMax="47" xr10:uidLastSave="{00000000-0000-0000-0000-000000000000}"/>
  <bookViews>
    <workbookView xWindow="-120" yWindow="-120" windowWidth="20730" windowHeight="11760" firstSheet="1" activeTab="1" xr2:uid="{B7809C9E-572E-499E-8001-A0E8740DAE38}"/>
  </bookViews>
  <sheets>
    <sheet name="Pivot Tabel" sheetId="1" state="hidden" r:id="rId1"/>
    <sheet name="Sheet2" sheetId="2" r:id="rId2"/>
  </sheets>
  <definedNames>
    <definedName name="Slicer_Date__Month">#N/A</definedName>
    <definedName name="Slicer_Date__Quarter">#N/A</definedName>
    <definedName name="Slicer_Date__Year">#N/A</definedName>
    <definedName name="Slicer_Store_City">#N/A</definedName>
    <definedName name="Slicer_Store_Location">#N/A</definedName>
    <definedName name="Slicer_Store_Name">#N/A</definedName>
  </definedNames>
  <calcPr calcId="191029"/>
  <pivotCaches>
    <pivotCache cacheId="5566" r:id="rId3"/>
    <pivotCache cacheId="5725" r:id="rId4"/>
    <pivotCache cacheId="5728" r:id="rId5"/>
    <pivotCache cacheId="5731" r:id="rId6"/>
    <pivotCache cacheId="5734" r:id="rId7"/>
    <pivotCache cacheId="5737" r:id="rId8"/>
    <pivotCache cacheId="5740" r:id="rId9"/>
    <pivotCache cacheId="5743" r:id="rId10"/>
    <pivotCache cacheId="5746" r:id="rId11"/>
    <pivotCache cacheId="5749" r:id="rId12"/>
    <pivotCache cacheId="5752" r:id="rId13"/>
    <pivotCache cacheId="5755" r:id="rId14"/>
    <pivotCache cacheId="5758" r:id="rId15"/>
    <pivotCache cacheId="5761" r:id="rId16"/>
  </pivotCaches>
  <extLst>
    <ext xmlns:x14="http://schemas.microsoft.com/office/spreadsheetml/2009/9/main" uri="{876F7934-8845-4945-9796-88D515C7AA90}">
      <x14:pivotCaches>
        <pivotCache cacheId="5520" r:id="rId17"/>
      </x14:pivotCaches>
    </ext>
    <ext xmlns:x14="http://schemas.microsoft.com/office/spreadsheetml/2009/9/main" uri="{BBE1A952-AA13-448e-AADC-164F8A28A991}">
      <x14:slicerCaches>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_77ca3ca1-27b6-4602-9316-e51fb4130c0b" name="sales" connection="Query - sales"/>
          <x15:modelTable id="calendar_c571c119-74ad-4581-979a-62e8008b6ca6" name="calendar" connection="Query - calendar"/>
          <x15:modelTable id="data_dictionary_acc12132-a106-4513-9d0f-f13480b29771" name="data_dictionary" connection="Query - data_dictionary"/>
          <x15:modelTable id="inventory_cddbff32-1dc9-4a58-8516-af7805abb579" name="inventory" connection="Query - inventory"/>
          <x15:modelTable id="products_1092ff43-0bb4-4288-96cb-a00c4b058736" name="products" connection="Query - products"/>
          <x15:modelTable id="stores_0cf4d5fb-c8b6-43d5-8b11-e2871e2f66b3" name="stores" connection="Query - stores"/>
        </x15:modelTables>
        <x15:modelRelationships>
          <x15:modelRelationship fromTable="sales" fromColumn="Date" toTable="calendar" toColumn="Date"/>
          <x15:modelRelationship fromTable="sales" fromColumn="Store_ID" toTable="stores" toColumn="Store_ID"/>
          <x15:modelRelationship fromTable="sales" fromColumn="Product_ID" toTable="products" toColumn="Product_ID"/>
          <x15:modelRelationship fromTable="inventory" fromColumn="Store_ID" toTable="stores" toColumn="Store_ID"/>
          <x15:modelRelationship fromTable="inventory" fromColumn="Product_ID" toTable="products" toColumn="Product_ID"/>
        </x15:modelRelationships>
        <x15:extLst>
          <ext xmlns:x16="http://schemas.microsoft.com/office/spreadsheetml/2014/11/main" uri="{9835A34E-60A6-4A7C-AAB8-D5F71C897F49}">
            <x16:modelTimeGroupings>
              <x16:modelTimeGrouping tableName="calendar"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73" i="1" l="1"/>
  <c r="P75" i="1"/>
  <c r="P74" i="1"/>
  <c r="P73" i="1"/>
  <c r="P72" i="1"/>
  <c r="P71" i="1"/>
  <c r="O75" i="1"/>
  <c r="O74" i="1"/>
  <c r="O72" i="1"/>
  <c r="O71" i="1"/>
  <c r="B71" i="1" a="1"/>
  <c r="M72" i="1" a="1"/>
  <c r="M73" i="1" a="1"/>
  <c r="M74" i="1" a="1"/>
  <c r="M75" i="1" a="1"/>
  <c r="M71" i="1" a="1"/>
  <c r="L72" i="1" a="1"/>
  <c r="L73" i="1" a="1"/>
  <c r="L74" i="1" a="1"/>
  <c r="L75" i="1" a="1"/>
  <c r="L71" i="1" a="1"/>
  <c r="N71" i="1" s="1"/>
  <c r="F71" i="1" a="1"/>
  <c r="J72" i="1" a="1"/>
  <c r="J73" i="1" a="1"/>
  <c r="J74" i="1" a="1"/>
  <c r="J75" i="1" a="1"/>
  <c r="J71" i="1" a="1"/>
  <c r="I72" i="1" a="1"/>
  <c r="I73" i="1" a="1"/>
  <c r="I74" i="1" a="1"/>
  <c r="I75" i="1" a="1"/>
  <c r="I71" i="1" a="1"/>
  <c r="G72" i="1" a="1"/>
  <c r="G73" i="1" a="1"/>
  <c r="G74" i="1" a="1"/>
  <c r="G75" i="1" a="1"/>
  <c r="G71" i="1" a="1"/>
  <c r="C72" i="1" a="1"/>
  <c r="C73" i="1" a="1"/>
  <c r="C74" i="1" a="1"/>
  <c r="C75" i="1" a="1"/>
  <c r="C71" i="1" a="1"/>
  <c r="B72" i="1" a="1"/>
  <c r="B73" i="1" a="1"/>
  <c r="B74" i="1" a="1"/>
  <c r="B75" i="1" a="1"/>
  <c r="F72" i="1" a="1"/>
  <c r="F73" i="1" a="1"/>
  <c r="F74" i="1" a="1"/>
  <c r="F75" i="1" a="1"/>
  <c r="D41" i="1" a="1"/>
  <c r="A41" i="1" a="1"/>
  <c r="C44" i="1" s="1"/>
  <c r="H3" i="1"/>
  <c r="J8" i="1"/>
  <c r="H14" i="1"/>
  <c r="J11" i="1"/>
  <c r="H11" i="1"/>
  <c r="H8" i="1"/>
  <c r="J5" i="1"/>
  <c r="H5" i="1"/>
  <c r="N73" i="1" l="1"/>
  <c r="N75" i="1"/>
  <c r="N72" i="1"/>
  <c r="H71" i="1"/>
  <c r="N74" i="1"/>
  <c r="H74" i="1"/>
  <c r="K72" i="1"/>
  <c r="K73" i="1"/>
  <c r="K74" i="1"/>
  <c r="K75" i="1"/>
  <c r="K71" i="1"/>
  <c r="H72" i="1"/>
  <c r="H73" i="1"/>
  <c r="H75" i="1"/>
  <c r="D72" i="1"/>
  <c r="D73" i="1"/>
  <c r="D74" i="1"/>
  <c r="D71" i="1"/>
  <c r="E43" i="1"/>
  <c r="E44" i="1"/>
  <c r="E45" i="1"/>
  <c r="E42" i="1"/>
  <c r="C42" i="1"/>
  <c r="C45" i="1"/>
  <c r="C4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975F2A1-958D-43F5-9464-1BB4E274EB0F}" name="Query - calendar" description="Connection to the 'calendar' query in the workbook." type="100" refreshedVersion="8" minRefreshableVersion="5">
    <extLst>
      <ext xmlns:x15="http://schemas.microsoft.com/office/spreadsheetml/2010/11/main" uri="{DE250136-89BD-433C-8126-D09CA5730AF9}">
        <x15:connection id="bea51c2f-1110-4391-a5d4-f3bd86a5f3e9"/>
      </ext>
    </extLst>
  </connection>
  <connection id="2" xr16:uid="{771144B6-003C-49B6-868B-43A04FAF8706}" name="Query - data_dictionary" description="Connection to the 'data_dictionary' query in the workbook." type="100" refreshedVersion="8" minRefreshableVersion="5">
    <extLst>
      <ext xmlns:x15="http://schemas.microsoft.com/office/spreadsheetml/2010/11/main" uri="{DE250136-89BD-433C-8126-D09CA5730AF9}">
        <x15:connection id="36783830-2f12-4bbb-81af-6b77e934340b"/>
      </ext>
    </extLst>
  </connection>
  <connection id="3" xr16:uid="{062FE465-79CA-43FB-B491-711074FF6612}" name="Query - inventory" description="Connection to the 'inventory' query in the workbook." type="100" refreshedVersion="8" minRefreshableVersion="5">
    <extLst>
      <ext xmlns:x15="http://schemas.microsoft.com/office/spreadsheetml/2010/11/main" uri="{DE250136-89BD-433C-8126-D09CA5730AF9}">
        <x15:connection id="7b4e2723-0adc-4e71-a00b-084d5ffed116"/>
      </ext>
    </extLst>
  </connection>
  <connection id="4" xr16:uid="{ED11793B-85FB-450F-AA17-347E1D894A73}" name="Query - products" description="Connection to the 'products' query in the workbook." type="100" refreshedVersion="8" minRefreshableVersion="5">
    <extLst>
      <ext xmlns:x15="http://schemas.microsoft.com/office/spreadsheetml/2010/11/main" uri="{DE250136-89BD-433C-8126-D09CA5730AF9}">
        <x15:connection id="a8e5d565-26dc-47d3-9d38-f96827c416ab"/>
      </ext>
    </extLst>
  </connection>
  <connection id="5" xr16:uid="{3A03C9FF-06FD-4F75-A95B-DD18B0271658}" name="Query - sales" description="Connection to the 'sales' query in the workbook." type="100" refreshedVersion="8" minRefreshableVersion="5">
    <extLst>
      <ext xmlns:x15="http://schemas.microsoft.com/office/spreadsheetml/2010/11/main" uri="{DE250136-89BD-433C-8126-D09CA5730AF9}">
        <x15:connection id="bf06731d-fd5a-4d69-b5e5-350e90e7fc05"/>
      </ext>
    </extLst>
  </connection>
  <connection id="6" xr16:uid="{18685896-67CD-46E4-9682-6EAC7D9F1A21}" name="Query - stores" description="Connection to the 'stores' query in the workbook." type="100" refreshedVersion="8" minRefreshableVersion="5">
    <extLst>
      <ext xmlns:x15="http://schemas.microsoft.com/office/spreadsheetml/2010/11/main" uri="{DE250136-89BD-433C-8126-D09CA5730AF9}">
        <x15:connection id="35b12da1-1f34-4a46-a381-96209b0a7805"/>
      </ext>
    </extLst>
  </connection>
  <connection id="7" xr16:uid="{B9BEE2D7-5C1A-4203-813C-EB3573D1ADA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<sst xmlns="http://schemas.openxmlformats.org/spreadsheetml/2006/main" count="126" uniqueCount="59">
  <si>
    <t>Row Labels</t>
  </si>
  <si>
    <t>Grand Total</t>
  </si>
  <si>
    <t>TotalUnitSold</t>
  </si>
  <si>
    <t>2022</t>
  </si>
  <si>
    <t>2023</t>
  </si>
  <si>
    <t>Qtr4</t>
  </si>
  <si>
    <t>Jan</t>
  </si>
  <si>
    <t>Feb</t>
  </si>
  <si>
    <t>Mar</t>
  </si>
  <si>
    <t>Apr</t>
  </si>
  <si>
    <t>May</t>
  </si>
  <si>
    <t>Jun</t>
  </si>
  <si>
    <t>Jul</t>
  </si>
  <si>
    <t>Aug</t>
  </si>
  <si>
    <t>Sep</t>
  </si>
  <si>
    <t>Oct</t>
  </si>
  <si>
    <t>Nov</t>
  </si>
  <si>
    <t>Dec</t>
  </si>
  <si>
    <t>TotalSales($)</t>
  </si>
  <si>
    <t>Downtown</t>
  </si>
  <si>
    <t>Cuidad de Mexico</t>
  </si>
  <si>
    <t>Guadalajara</t>
  </si>
  <si>
    <t>Guanajuato</t>
  </si>
  <si>
    <t>Hermosillo</t>
  </si>
  <si>
    <t>Monterrey</t>
  </si>
  <si>
    <t>AverageSales</t>
  </si>
  <si>
    <t>TotalProfit($)</t>
  </si>
  <si>
    <t>NumberTransaction</t>
  </si>
  <si>
    <t>AverageProfit($)</t>
  </si>
  <si>
    <t>TotalStore</t>
  </si>
  <si>
    <t>Commercial</t>
  </si>
  <si>
    <t>Residential</t>
  </si>
  <si>
    <t>TotalStackOnHand</t>
  </si>
  <si>
    <t>Column Labels</t>
  </si>
  <si>
    <t>Profit</t>
  </si>
  <si>
    <t>Qtr1</t>
  </si>
  <si>
    <t>Qtr2</t>
  </si>
  <si>
    <t>Qtr3</t>
  </si>
  <si>
    <t>Total TotalProfit($)</t>
  </si>
  <si>
    <t>Total TotalSales($)</t>
  </si>
  <si>
    <t>Airport</t>
  </si>
  <si>
    <t>Revenue</t>
  </si>
  <si>
    <t>City</t>
  </si>
  <si>
    <t>Difference Profit</t>
  </si>
  <si>
    <t>Difference Revenue</t>
  </si>
  <si>
    <t>Revenue Change Q1-Q4 2022 (%)</t>
  </si>
  <si>
    <t>Revenue Q1 2022</t>
  </si>
  <si>
    <t>Revenue Q4 2022</t>
  </si>
  <si>
    <t>Profit Q1 2022</t>
  </si>
  <si>
    <t>Profit Q4 2022</t>
  </si>
  <si>
    <t>Profit Change Q1-Q4 2022 (%)</t>
  </si>
  <si>
    <t>Revenue Q1 2023</t>
  </si>
  <si>
    <t>Revenue Q3 2023</t>
  </si>
  <si>
    <t>Revenue Change Q1-Q3 2023 (%)</t>
  </si>
  <si>
    <t>Profit Q1 2023</t>
  </si>
  <si>
    <t>Profit Q3 2023</t>
  </si>
  <si>
    <t>Profit Change Q1-Q3 2023 (%)</t>
  </si>
  <si>
    <t>Revenue Change Q1–Q3 2023 vs. 2022 (%)</t>
  </si>
  <si>
    <t>Profit Change Q1–Q3 2023 vs. 2022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</si>
</sst>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409]#,##0.00"/>
    <numFmt numFmtId="166" formatCode="[$$-409]#,##0.00_ ;\-[$$-409]#,##0.00\ "/>
  </numFmts>
  <fonts count="2" x14ac:knownFonts="1">
    <font>
      <sz val="11"/>
      <color theme="1"/>
      <name val="Calibri"/>
      <family val="2"/>
      <scheme val="minor"/>
    </font>
    <font>
      <sz val="11"/>
      <color theme="1"/>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0" fillId="0" borderId="0" xfId="0" applyAlignment="1">
      <alignment horizontal="left" indent="2"/>
    </xf>
    <xf numFmtId="165" fontId="0" fillId="0" borderId="0" xfId="0" applyNumberFormat="1"/>
    <xf numFmtId="166" fontId="0" fillId="0" borderId="0" xfId="0" applyNumberFormat="1"/>
    <xf numFmtId="4" fontId="0" fillId="0" borderId="0" xfId="0" applyNumberFormat="1"/>
    <xf numFmtId="9" fontId="0" fillId="0" borderId="0" xfId="1" applyFont="1"/>
    <xf numFmtId="0" fontId="0" fillId="0" borderId="0" xfId="0" applyNumberFormat="1"/>
    <xf numFmtId="0" fontId="0" fillId="0" borderId="0" xfId="0" applyProtection="1">
      <protection locked="0"/>
    </xf>
    <xf numFmtId="0" fontId="0" fillId="0" borderId="0" xfId="0" applyProtection="1">
      <protection hidden="1"/>
    </xf>
    <xf numFmtId="165" fontId="0" fillId="0" borderId="0" xfId="1" applyNumberFormat="1" applyFont="1"/>
  </cellXfs>
  <cellStyles count="2">
    <cellStyle name="Normal" xfId="0" builtinId="0"/>
    <cellStyle name="Percent" xfId="1" builtinId="5"/>
  </cellStyles>
  <dxfs count="7">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
      <numFmt numFmtId="164" formatCode="\$#,##0.00;\(\$#,##0.00\);\$#,##0.00"/>
    </dxf>
  </dxfs>
  <tableStyles count="0" defaultTableStyle="TableStyleMedium2" defaultPivotStyle="PivotStyleLight16"/>
  <colors>
    <mruColors>
      <color rgb="FF00A6B7"/>
      <color rgb="FF00B8C7"/>
      <color rgb="FF00A5B5"/>
      <color rgb="FF050708"/>
      <color rgb="FF68737E"/>
      <color rgb="FF202426"/>
      <color rgb="FF000000"/>
      <color rgb="FF24242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microsoft.com/office/2007/relationships/slicerCache" Target="slicerCaches/slicerCache4.xml"/><Relationship Id="rId42" Type="http://schemas.openxmlformats.org/officeDocument/2006/relationships/customXml" Target="../customXml/item12.xml"/><Relationship Id="rId47" Type="http://schemas.openxmlformats.org/officeDocument/2006/relationships/customXml" Target="../customXml/item17.xml"/><Relationship Id="rId63" Type="http://schemas.openxmlformats.org/officeDocument/2006/relationships/customXml" Target="../customXml/item33.xml"/><Relationship Id="rId68" Type="http://schemas.openxmlformats.org/officeDocument/2006/relationships/customXml" Target="../customXml/item3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9" Type="http://schemas.openxmlformats.org/officeDocument/2006/relationships/powerPivotData" Target="model/item.data"/><Relationship Id="rId11" Type="http://schemas.openxmlformats.org/officeDocument/2006/relationships/pivotCacheDefinition" Target="pivotCache/pivotCacheDefinition9.xml"/><Relationship Id="rId24" Type="http://schemas.openxmlformats.org/officeDocument/2006/relationships/theme" Target="theme/theme1.xml"/><Relationship Id="rId32" Type="http://schemas.openxmlformats.org/officeDocument/2006/relationships/customXml" Target="../customXml/item2.xml"/><Relationship Id="rId37" Type="http://schemas.openxmlformats.org/officeDocument/2006/relationships/customXml" Target="../customXml/item7.xml"/><Relationship Id="rId40" Type="http://schemas.openxmlformats.org/officeDocument/2006/relationships/customXml" Target="../customXml/item10.xml"/><Relationship Id="rId45" Type="http://schemas.openxmlformats.org/officeDocument/2006/relationships/customXml" Target="../customXml/item15.xml"/><Relationship Id="rId53" Type="http://schemas.openxmlformats.org/officeDocument/2006/relationships/customXml" Target="../customXml/item23.xml"/><Relationship Id="rId58" Type="http://schemas.openxmlformats.org/officeDocument/2006/relationships/customXml" Target="../customXml/item28.xml"/><Relationship Id="rId66" Type="http://schemas.openxmlformats.org/officeDocument/2006/relationships/customXml" Target="../customXml/item36.xml"/><Relationship Id="rId5" Type="http://schemas.openxmlformats.org/officeDocument/2006/relationships/pivotCacheDefinition" Target="pivotCache/pivotCacheDefinition3.xml"/><Relationship Id="rId61" Type="http://schemas.openxmlformats.org/officeDocument/2006/relationships/customXml" Target="../customXml/item31.xml"/><Relationship Id="rId19" Type="http://schemas.microsoft.com/office/2007/relationships/slicerCache" Target="slicerCaches/slicerCache2.xml"/><Relationship Id="rId14" Type="http://schemas.openxmlformats.org/officeDocument/2006/relationships/pivotCacheDefinition" Target="pivotCache/pivotCacheDefinition12.xml"/><Relationship Id="rId22" Type="http://schemas.microsoft.com/office/2007/relationships/slicerCache" Target="slicerCaches/slicerCache5.xml"/><Relationship Id="rId27" Type="http://schemas.openxmlformats.org/officeDocument/2006/relationships/sharedStrings" Target="sharedStrings.xml"/><Relationship Id="rId30" Type="http://schemas.openxmlformats.org/officeDocument/2006/relationships/calcChain" Target="calcChain.xml"/><Relationship Id="rId35" Type="http://schemas.openxmlformats.org/officeDocument/2006/relationships/customXml" Target="../customXml/item5.xml"/><Relationship Id="rId43" Type="http://schemas.openxmlformats.org/officeDocument/2006/relationships/customXml" Target="../customXml/item13.xml"/><Relationship Id="rId48" Type="http://schemas.openxmlformats.org/officeDocument/2006/relationships/customXml" Target="../customXml/item18.xml"/><Relationship Id="rId56" Type="http://schemas.openxmlformats.org/officeDocument/2006/relationships/customXml" Target="../customXml/item26.xml"/><Relationship Id="rId64" Type="http://schemas.openxmlformats.org/officeDocument/2006/relationships/customXml" Target="../customXml/item34.xml"/><Relationship Id="rId69" Type="http://schemas.openxmlformats.org/officeDocument/2006/relationships/customXml" Target="../customXml/item39.xml"/><Relationship Id="rId8" Type="http://schemas.openxmlformats.org/officeDocument/2006/relationships/pivotCacheDefinition" Target="pivotCache/pivotCacheDefinition6.xml"/><Relationship Id="rId51" Type="http://schemas.openxmlformats.org/officeDocument/2006/relationships/customXml" Target="../customXml/item21.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pivotCacheDefinition" Target="pivotCache/pivotCacheDefinition15.xml"/><Relationship Id="rId25" Type="http://schemas.openxmlformats.org/officeDocument/2006/relationships/connections" Target="connections.xml"/><Relationship Id="rId33" Type="http://schemas.openxmlformats.org/officeDocument/2006/relationships/customXml" Target="../customXml/item3.xml"/><Relationship Id="rId38" Type="http://schemas.openxmlformats.org/officeDocument/2006/relationships/customXml" Target="../customXml/item8.xml"/><Relationship Id="rId46" Type="http://schemas.openxmlformats.org/officeDocument/2006/relationships/customXml" Target="../customXml/item16.xml"/><Relationship Id="rId59" Type="http://schemas.openxmlformats.org/officeDocument/2006/relationships/customXml" Target="../customXml/item29.xml"/><Relationship Id="rId67" Type="http://schemas.openxmlformats.org/officeDocument/2006/relationships/customXml" Target="../customXml/item37.xml"/><Relationship Id="rId20" Type="http://schemas.microsoft.com/office/2007/relationships/slicerCache" Target="slicerCaches/slicerCache3.xml"/><Relationship Id="rId41" Type="http://schemas.openxmlformats.org/officeDocument/2006/relationships/customXml" Target="../customXml/item11.xml"/><Relationship Id="rId54" Type="http://schemas.openxmlformats.org/officeDocument/2006/relationships/customXml" Target="../customXml/item24.xml"/><Relationship Id="rId62" Type="http://schemas.openxmlformats.org/officeDocument/2006/relationships/customXml" Target="../customXml/item32.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openxmlformats.org/officeDocument/2006/relationships/pivotCacheDefinition" Target="pivotCache/pivotCacheDefinition13.xml"/><Relationship Id="rId23" Type="http://schemas.microsoft.com/office/2007/relationships/slicerCache" Target="slicerCaches/slicerCache6.xml"/><Relationship Id="rId28" Type="http://schemas.openxmlformats.org/officeDocument/2006/relationships/sheetMetadata" Target="metadata.xml"/><Relationship Id="rId36" Type="http://schemas.openxmlformats.org/officeDocument/2006/relationships/customXml" Target="../customXml/item6.xml"/><Relationship Id="rId49" Type="http://schemas.openxmlformats.org/officeDocument/2006/relationships/customXml" Target="../customXml/item19.xml"/><Relationship Id="rId57" Type="http://schemas.openxmlformats.org/officeDocument/2006/relationships/customXml" Target="../customXml/item27.xml"/><Relationship Id="rId10" Type="http://schemas.openxmlformats.org/officeDocument/2006/relationships/pivotCacheDefinition" Target="pivotCache/pivotCacheDefinition8.xml"/><Relationship Id="rId31" Type="http://schemas.openxmlformats.org/officeDocument/2006/relationships/customXml" Target="../customXml/item1.xml"/><Relationship Id="rId44" Type="http://schemas.openxmlformats.org/officeDocument/2006/relationships/customXml" Target="../customXml/item14.xml"/><Relationship Id="rId52" Type="http://schemas.openxmlformats.org/officeDocument/2006/relationships/customXml" Target="../customXml/item22.xml"/><Relationship Id="rId60" Type="http://schemas.openxmlformats.org/officeDocument/2006/relationships/customXml" Target="../customXml/item30.xml"/><Relationship Id="rId65" Type="http://schemas.openxmlformats.org/officeDocument/2006/relationships/customXml" Target="../customXml/item35.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microsoft.com/office/2007/relationships/slicerCache" Target="slicerCaches/slicerCache1.xml"/><Relationship Id="rId39" Type="http://schemas.openxmlformats.org/officeDocument/2006/relationships/customXml" Target="../customXml/item9.xml"/><Relationship Id="rId34" Type="http://schemas.openxmlformats.org/officeDocument/2006/relationships/customXml" Target="../customXml/item4.xml"/><Relationship Id="rId50" Type="http://schemas.openxmlformats.org/officeDocument/2006/relationships/customXml" Target="../customXml/item20.xml"/><Relationship Id="rId55"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Tabel!PivotTable2</c:name>
    <c:fmtId val="19"/>
  </c:pivotSource>
  <c:chart>
    <c:autoTitleDeleted val="1"/>
    <c:pivotFmts>
      <c:pivotFmt>
        <c:idx val="0"/>
        <c:spPr>
          <a:solidFill>
            <a:schemeClr val="accent1"/>
          </a:solidFill>
          <a:ln w="28575" cap="rnd">
            <a:solidFill>
              <a:srgbClr val="00A6B7"/>
            </a:solidFill>
            <a:round/>
          </a:ln>
          <a:effectLst/>
        </c:spPr>
        <c:marker>
          <c:symbol val="circle"/>
          <c:size val="5"/>
          <c:spPr>
            <a:solidFill>
              <a:srgbClr val="00A6B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A6B7"/>
            </a:solidFill>
            <a:round/>
          </a:ln>
          <a:effectLst/>
        </c:spPr>
        <c:marker>
          <c:symbol val="circle"/>
          <c:size val="5"/>
          <c:spPr>
            <a:solidFill>
              <a:srgbClr val="00A6B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00A6B7"/>
            </a:solidFill>
            <a:round/>
          </a:ln>
          <a:effectLst/>
        </c:spPr>
        <c:marker>
          <c:symbol val="circle"/>
          <c:size val="5"/>
          <c:spPr>
            <a:solidFill>
              <a:srgbClr val="00A6B7"/>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Tabel'!$D$4</c:f>
              <c:strCache>
                <c:ptCount val="1"/>
                <c:pt idx="0">
                  <c:v>TotalSales($)</c:v>
                </c:pt>
              </c:strCache>
            </c:strRef>
          </c:tx>
          <c:spPr>
            <a:ln w="28575" cap="rnd">
              <a:solidFill>
                <a:srgbClr val="00A6B7"/>
              </a:solidFill>
              <a:round/>
            </a:ln>
            <a:effectLst/>
          </c:spPr>
          <c:marker>
            <c:symbol val="circle"/>
            <c:size val="5"/>
            <c:spPr>
              <a:solidFill>
                <a:srgbClr val="00A6B7"/>
              </a:solidFill>
              <a:ln w="9525">
                <a:solidFill>
                  <a:schemeClr val="accent1"/>
                </a:solidFill>
              </a:ln>
              <a:effectLst/>
            </c:spPr>
          </c:marker>
          <c:cat>
            <c:multiLvlStrRef>
              <c:f>'Pivot Tabel'!$C$5:$C$35</c:f>
              <c:multiLvlStrCache>
                <c:ptCount val="2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lvl>
                <c:lvl>
                  <c:pt idx="0">
                    <c:v>Qtr1</c:v>
                  </c:pt>
                  <c:pt idx="3">
                    <c:v>Qtr2</c:v>
                  </c:pt>
                  <c:pt idx="6">
                    <c:v>Qtr3</c:v>
                  </c:pt>
                  <c:pt idx="9">
                    <c:v>Qtr4</c:v>
                  </c:pt>
                  <c:pt idx="12">
                    <c:v>Qtr1</c:v>
                  </c:pt>
                  <c:pt idx="15">
                    <c:v>Qtr2</c:v>
                  </c:pt>
                  <c:pt idx="18">
                    <c:v>Qtr3</c:v>
                  </c:pt>
                </c:lvl>
                <c:lvl>
                  <c:pt idx="0">
                    <c:v>2022</c:v>
                  </c:pt>
                  <c:pt idx="12">
                    <c:v>2023</c:v>
                  </c:pt>
                </c:lvl>
              </c:multiLvlStrCache>
            </c:multiLvlStrRef>
          </c:cat>
          <c:val>
            <c:numRef>
              <c:f>'Pivot Tabel'!$D$5:$D$35</c:f>
              <c:numCache>
                <c:formatCode>\$#,##0.00;\(\$#,##0.00\);\$#,##0.00</c:formatCode>
                <c:ptCount val="21"/>
                <c:pt idx="0">
                  <c:v>542554.90999978397</c:v>
                </c:pt>
                <c:pt idx="1">
                  <c:v>541351.64999979502</c:v>
                </c:pt>
                <c:pt idx="2">
                  <c:v>589485.18999975116</c:v>
                </c:pt>
                <c:pt idx="3">
                  <c:v>681072.97999970091</c:v>
                </c:pt>
                <c:pt idx="4">
                  <c:v>672369.89999969536</c:v>
                </c:pt>
                <c:pt idx="5">
                  <c:v>661980.21999970311</c:v>
                </c:pt>
                <c:pt idx="6">
                  <c:v>556034.22999972652</c:v>
                </c:pt>
                <c:pt idx="7">
                  <c:v>489422.72999978188</c:v>
                </c:pt>
                <c:pt idx="8">
                  <c:v>585844.03999971051</c:v>
                </c:pt>
                <c:pt idx="9">
                  <c:v>623874.38999967091</c:v>
                </c:pt>
                <c:pt idx="10">
                  <c:v>661304.14999964123</c:v>
                </c:pt>
                <c:pt idx="11">
                  <c:v>877203.68999951624</c:v>
                </c:pt>
                <c:pt idx="12">
                  <c:v>747196.21999958844</c:v>
                </c:pt>
                <c:pt idx="13">
                  <c:v>722632.18999959563</c:v>
                </c:pt>
                <c:pt idx="14">
                  <c:v>883515.63999947254</c:v>
                </c:pt>
                <c:pt idx="15">
                  <c:v>827691.06999951624</c:v>
                </c:pt>
                <c:pt idx="16">
                  <c:v>825319.48999951314</c:v>
                </c:pt>
                <c:pt idx="17">
                  <c:v>808299.24999951734</c:v>
                </c:pt>
                <c:pt idx="18">
                  <c:v>828348.85999951209</c:v>
                </c:pt>
                <c:pt idx="19">
                  <c:v>660877.06999962602</c:v>
                </c:pt>
                <c:pt idx="20">
                  <c:v>658194.47999961139</c:v>
                </c:pt>
              </c:numCache>
            </c:numRef>
          </c:val>
          <c:smooth val="0"/>
          <c:extLst>
            <c:ext xmlns:c16="http://schemas.microsoft.com/office/drawing/2014/chart" uri="{C3380CC4-5D6E-409C-BE32-E72D297353CC}">
              <c16:uniqueId val="{0000000B-A579-4391-AE3F-F9854C98B91E}"/>
            </c:ext>
          </c:extLst>
        </c:ser>
        <c:ser>
          <c:idx val="1"/>
          <c:order val="1"/>
          <c:tx>
            <c:strRef>
              <c:f>'Pivot Tabel'!$E$4</c:f>
              <c:strCache>
                <c:ptCount val="1"/>
                <c:pt idx="0">
                  <c:v>TotalProfit($)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multiLvlStrRef>
              <c:f>'Pivot Tabel'!$C$5:$C$35</c:f>
              <c:multiLvlStrCache>
                <c:ptCount val="21"/>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lvl>
                <c:lvl>
                  <c:pt idx="0">
                    <c:v>Qtr1</c:v>
                  </c:pt>
                  <c:pt idx="3">
                    <c:v>Qtr2</c:v>
                  </c:pt>
                  <c:pt idx="6">
                    <c:v>Qtr3</c:v>
                  </c:pt>
                  <c:pt idx="9">
                    <c:v>Qtr4</c:v>
                  </c:pt>
                  <c:pt idx="12">
                    <c:v>Qtr1</c:v>
                  </c:pt>
                  <c:pt idx="15">
                    <c:v>Qtr2</c:v>
                  </c:pt>
                  <c:pt idx="18">
                    <c:v>Qtr3</c:v>
                  </c:pt>
                </c:lvl>
                <c:lvl>
                  <c:pt idx="0">
                    <c:v>2022</c:v>
                  </c:pt>
                  <c:pt idx="12">
                    <c:v>2023</c:v>
                  </c:pt>
                </c:lvl>
              </c:multiLvlStrCache>
            </c:multiLvlStrRef>
          </c:cat>
          <c:val>
            <c:numRef>
              <c:f>'Pivot Tabel'!$E$5:$E$35</c:f>
              <c:numCache>
                <c:formatCode>\$#,##0.00;\(\$#,##0.00\);\$#,##0.00</c:formatCode>
                <c:ptCount val="21"/>
                <c:pt idx="0">
                  <c:v>167126</c:v>
                </c:pt>
                <c:pt idx="1">
                  <c:v>161861</c:v>
                </c:pt>
                <c:pt idx="2">
                  <c:v>173992</c:v>
                </c:pt>
                <c:pt idx="3">
                  <c:v>190099</c:v>
                </c:pt>
                <c:pt idx="4">
                  <c:v>186894</c:v>
                </c:pt>
                <c:pt idx="5">
                  <c:v>189815</c:v>
                </c:pt>
                <c:pt idx="6">
                  <c:v>176922</c:v>
                </c:pt>
                <c:pt idx="7">
                  <c:v>158931</c:v>
                </c:pt>
                <c:pt idx="8">
                  <c:v>166397</c:v>
                </c:pt>
                <c:pt idx="9">
                  <c:v>178799</c:v>
                </c:pt>
                <c:pt idx="10">
                  <c:v>192873</c:v>
                </c:pt>
                <c:pt idx="11">
                  <c:v>246078</c:v>
                </c:pt>
                <c:pt idx="12">
                  <c:v>205074</c:v>
                </c:pt>
                <c:pt idx="13">
                  <c:v>189314</c:v>
                </c:pt>
                <c:pt idx="14">
                  <c:v>231909</c:v>
                </c:pt>
                <c:pt idx="15">
                  <c:v>215096</c:v>
                </c:pt>
                <c:pt idx="16">
                  <c:v>210347</c:v>
                </c:pt>
                <c:pt idx="17">
                  <c:v>207212</c:v>
                </c:pt>
                <c:pt idx="18">
                  <c:v>209807</c:v>
                </c:pt>
                <c:pt idx="19">
                  <c:v>175038</c:v>
                </c:pt>
                <c:pt idx="20">
                  <c:v>180445</c:v>
                </c:pt>
              </c:numCache>
            </c:numRef>
          </c:val>
          <c:smooth val="0"/>
          <c:extLst>
            <c:ext xmlns:c16="http://schemas.microsoft.com/office/drawing/2014/chart" uri="{C3380CC4-5D6E-409C-BE32-E72D297353CC}">
              <c16:uniqueId val="{0000000C-A579-4391-AE3F-F9854C98B91E}"/>
            </c:ext>
          </c:extLst>
        </c:ser>
        <c:dLbls>
          <c:showLegendKey val="0"/>
          <c:showVal val="0"/>
          <c:showCatName val="0"/>
          <c:showSerName val="0"/>
          <c:showPercent val="0"/>
          <c:showBubbleSize val="0"/>
        </c:dLbls>
        <c:marker val="1"/>
        <c:smooth val="0"/>
        <c:axId val="109588848"/>
        <c:axId val="673945776"/>
      </c:lineChart>
      <c:catAx>
        <c:axId val="1095888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3945776"/>
        <c:crosses val="autoZero"/>
        <c:auto val="1"/>
        <c:lblAlgn val="ctr"/>
        <c:lblOffset val="100"/>
        <c:noMultiLvlLbl val="0"/>
      </c:catAx>
      <c:valAx>
        <c:axId val="673945776"/>
        <c:scaling>
          <c:orientation val="minMax"/>
        </c:scaling>
        <c:delete val="0"/>
        <c:axPos val="l"/>
        <c:majorGridlines>
          <c:spPr>
            <a:ln w="9525" cap="flat" cmpd="sng" algn="ctr">
              <a:noFill/>
              <a:round/>
            </a:ln>
            <a:effectLst/>
          </c:spPr>
        </c:majorGridlines>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58884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Tabel!PivotTable14</c:name>
    <c:fmtId val="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a:noFill/>
          </a:ln>
          <a:effectLst/>
        </c:spPr>
      </c:pivotFmt>
      <c:pivotFmt>
        <c:idx val="8"/>
        <c:spPr>
          <a:solidFill>
            <a:schemeClr val="accent1"/>
          </a:solidFill>
          <a:ln w="19050">
            <a:noFill/>
          </a:ln>
          <a:effectLst/>
        </c:spPr>
      </c:pivotFmt>
      <c:pivotFmt>
        <c:idx val="9"/>
        <c:spPr>
          <a:solidFill>
            <a:schemeClr val="accent1"/>
          </a:solidFill>
          <a:ln w="19050">
            <a:noFill/>
          </a:ln>
          <a:effectLst/>
        </c:spPr>
      </c:pivotFmt>
      <c:pivotFmt>
        <c:idx val="10"/>
        <c:spPr>
          <a:solidFill>
            <a:schemeClr val="accent1"/>
          </a:solidFill>
          <a:ln w="19050">
            <a:noFill/>
          </a:ln>
          <a:effectLst/>
        </c:spPr>
      </c:pivotFmt>
    </c:pivotFmts>
    <c:plotArea>
      <c:layout>
        <c:manualLayout>
          <c:layoutTarget val="inner"/>
          <c:xMode val="edge"/>
          <c:yMode val="edge"/>
          <c:x val="0.31647861618911577"/>
          <c:y val="0.10458685981176423"/>
          <c:w val="0.34185588641708187"/>
          <c:h val="0.6955412534928529"/>
        </c:manualLayout>
      </c:layout>
      <c:doughnutChart>
        <c:varyColors val="1"/>
        <c:ser>
          <c:idx val="0"/>
          <c:order val="0"/>
          <c:tx>
            <c:strRef>
              <c:f>'Pivot Tabel'!$H$16</c:f>
              <c:strCache>
                <c:ptCount val="1"/>
                <c:pt idx="0">
                  <c:v>Total</c:v>
                </c:pt>
              </c:strCache>
            </c:strRef>
          </c:tx>
          <c:spPr>
            <a:ln>
              <a:noFill/>
            </a:ln>
          </c:spPr>
          <c:dPt>
            <c:idx val="0"/>
            <c:bubble3D val="0"/>
            <c:spPr>
              <a:solidFill>
                <a:schemeClr val="accent1"/>
              </a:solidFill>
              <a:ln w="19050">
                <a:noFill/>
              </a:ln>
              <a:effectLst/>
            </c:spPr>
          </c:dPt>
          <c:dPt>
            <c:idx val="1"/>
            <c:bubble3D val="0"/>
            <c:spPr>
              <a:solidFill>
                <a:schemeClr val="accent3"/>
              </a:solidFill>
              <a:ln w="19050">
                <a:noFill/>
              </a:ln>
              <a:effectLst/>
            </c:spPr>
          </c:dPt>
          <c:dPt>
            <c:idx val="2"/>
            <c:bubble3D val="0"/>
            <c:spPr>
              <a:solidFill>
                <a:schemeClr val="accent5"/>
              </a:solidFill>
              <a:ln w="19050">
                <a:noFill/>
              </a:ln>
              <a:effectLst/>
            </c:spPr>
          </c:dPt>
          <c:dPt>
            <c:idx val="3"/>
            <c:bubble3D val="0"/>
            <c:spPr>
              <a:solidFill>
                <a:schemeClr val="accent1">
                  <a:lumMod val="60000"/>
                </a:schemeClr>
              </a:solidFill>
              <a:ln w="19050">
                <a:noFill/>
              </a:ln>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Tabel'!$G$17:$G$21</c:f>
              <c:strCache>
                <c:ptCount val="4"/>
                <c:pt idx="0">
                  <c:v>Airport</c:v>
                </c:pt>
                <c:pt idx="1">
                  <c:v>Commercial</c:v>
                </c:pt>
                <c:pt idx="2">
                  <c:v>Downtown</c:v>
                </c:pt>
                <c:pt idx="3">
                  <c:v>Residential</c:v>
                </c:pt>
              </c:strCache>
            </c:strRef>
          </c:cat>
          <c:val>
            <c:numRef>
              <c:f>'Pivot Tabel'!$H$17:$H$21</c:f>
              <c:numCache>
                <c:formatCode>\$#,##0.00;\(\$#,##0.00\);\$#,##0.00</c:formatCode>
                <c:ptCount val="4"/>
                <c:pt idx="0">
                  <c:v>1289722.5799999875</c:v>
                </c:pt>
                <c:pt idx="1">
                  <c:v>3279139.5200000294</c:v>
                </c:pt>
                <c:pt idx="2">
                  <c:v>8219596.2700000396</c:v>
                </c:pt>
                <c:pt idx="3">
                  <c:v>1656113.9799999923</c:v>
                </c:pt>
              </c:numCache>
            </c:numRef>
          </c:val>
          <c:extLst>
            <c:ext xmlns:c16="http://schemas.microsoft.com/office/drawing/2014/chart" uri="{C3380CC4-5D6E-409C-BE32-E72D297353CC}">
              <c16:uniqueId val="{0000000B-3BD8-4CA3-9161-DEDF5D79309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b"/>
      <c:layout>
        <c:manualLayout>
          <c:xMode val="edge"/>
          <c:yMode val="edge"/>
          <c:x val="0.13899238526938162"/>
          <c:y val="0.82372237710546969"/>
          <c:w val="0.67251494025754066"/>
          <c:h val="0.100974626540787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Tabel!PivotTable17</c:name>
    <c:fmtId val="3"/>
  </c:pivotSource>
  <c:chart>
    <c:autoTitleDeleted val="1"/>
    <c:pivotFmts>
      <c:pivotFmt>
        <c:idx val="0"/>
        <c:spPr>
          <a:solidFill>
            <a:srgbClr val="00A6B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A6B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6B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Tabel'!$K$16</c:f>
              <c:strCache>
                <c:ptCount val="1"/>
                <c:pt idx="0">
                  <c:v>Total</c:v>
                </c:pt>
              </c:strCache>
            </c:strRef>
          </c:tx>
          <c:spPr>
            <a:solidFill>
              <a:srgbClr val="00A6B7"/>
            </a:solidFill>
            <a:ln>
              <a:noFill/>
            </a:ln>
            <a:effectLst/>
          </c:spPr>
          <c:invertIfNegative val="0"/>
          <c:cat>
            <c:strRef>
              <c:f>'Pivot Tabel'!$J$17:$J$22</c:f>
              <c:strCache>
                <c:ptCount val="5"/>
                <c:pt idx="0">
                  <c:v>Guanajuato</c:v>
                </c:pt>
                <c:pt idx="1">
                  <c:v>Hermosillo</c:v>
                </c:pt>
                <c:pt idx="2">
                  <c:v>Monterrey</c:v>
                </c:pt>
                <c:pt idx="3">
                  <c:v>Guadalajara</c:v>
                </c:pt>
                <c:pt idx="4">
                  <c:v>Cuidad de Mexico</c:v>
                </c:pt>
              </c:strCache>
            </c:strRef>
          </c:cat>
          <c:val>
            <c:numRef>
              <c:f>'Pivot Tabel'!$K$17:$K$22</c:f>
              <c:numCache>
                <c:formatCode>\$#,##0.00;\(\$#,##0.00\);\$#,##0.00</c:formatCode>
                <c:ptCount val="5"/>
                <c:pt idx="0">
                  <c:v>235047</c:v>
                </c:pt>
                <c:pt idx="1">
                  <c:v>263608</c:v>
                </c:pt>
                <c:pt idx="2">
                  <c:v>346729</c:v>
                </c:pt>
                <c:pt idx="3">
                  <c:v>368930</c:v>
                </c:pt>
                <c:pt idx="4">
                  <c:v>465558</c:v>
                </c:pt>
              </c:numCache>
            </c:numRef>
          </c:val>
          <c:extLst>
            <c:ext xmlns:c16="http://schemas.microsoft.com/office/drawing/2014/chart" uri="{C3380CC4-5D6E-409C-BE32-E72D297353CC}">
              <c16:uniqueId val="{00000000-DEE5-4114-94E6-C4EBAF1D3EA3}"/>
            </c:ext>
          </c:extLst>
        </c:ser>
        <c:dLbls>
          <c:showLegendKey val="0"/>
          <c:showVal val="0"/>
          <c:showCatName val="0"/>
          <c:showSerName val="0"/>
          <c:showPercent val="0"/>
          <c:showBubbleSize val="0"/>
        </c:dLbls>
        <c:gapWidth val="182"/>
        <c:axId val="109503472"/>
        <c:axId val="673975056"/>
      </c:barChart>
      <c:catAx>
        <c:axId val="109503472"/>
        <c:scaling>
          <c:orientation val="minMax"/>
        </c:scaling>
        <c:delete val="0"/>
        <c:axPos val="l"/>
        <c:numFmt formatCode="General" sourceLinked="1"/>
        <c:majorTickMark val="none"/>
        <c:minorTickMark val="none"/>
        <c:tickLblPos val="nextTo"/>
        <c:spPr>
          <a:noFill/>
          <a:ln w="9525" cap="flat" cmpd="sng" algn="ctr">
            <a:solidFill>
              <a:srgbClr val="00A6B7"/>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673975056"/>
        <c:crosses val="autoZero"/>
        <c:auto val="1"/>
        <c:lblAlgn val="ctr"/>
        <c:lblOffset val="100"/>
        <c:noMultiLvlLbl val="0"/>
      </c:catAx>
      <c:valAx>
        <c:axId val="673975056"/>
        <c:scaling>
          <c:orientation val="minMax"/>
        </c:scaling>
        <c:delete val="0"/>
        <c:axPos val="b"/>
        <c:numFmt formatCode="\$#,##0.00;\(\$#,##0.0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503472"/>
        <c:crosses val="autoZero"/>
        <c:crossBetween val="between"/>
        <c:majorUnit val="2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[Book1 (Recovered).xlsx]Pivot Tabel!PivotTable1</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A6B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Tabel'!$K$28</c:f>
              <c:strCache>
                <c:ptCount val="1"/>
                <c:pt idx="0">
                  <c:v>Total</c:v>
                </c:pt>
              </c:strCache>
            </c:strRef>
          </c:tx>
          <c:spPr>
            <a:solidFill>
              <a:srgbClr val="00A6B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Tabel'!$J$29:$J$34</c:f>
              <c:strCache>
                <c:ptCount val="5"/>
                <c:pt idx="0">
                  <c:v>Cuidad de Mexico</c:v>
                </c:pt>
                <c:pt idx="1">
                  <c:v>Guadalajara</c:v>
                </c:pt>
                <c:pt idx="2">
                  <c:v>Monterrey</c:v>
                </c:pt>
                <c:pt idx="3">
                  <c:v>Hermosillo</c:v>
                </c:pt>
                <c:pt idx="4">
                  <c:v>Guanajuato</c:v>
                </c:pt>
              </c:strCache>
            </c:strRef>
          </c:cat>
          <c:val>
            <c:numRef>
              <c:f>'Pivot Tabel'!$K$29:$K$34</c:f>
              <c:numCache>
                <c:formatCode>\$#,##0.00;\(\$#,##0.00\);\$#,##0.00</c:formatCode>
                <c:ptCount val="5"/>
                <c:pt idx="0">
                  <c:v>1649492.0099999823</c:v>
                </c:pt>
                <c:pt idx="1">
                  <c:v>1322099.4599999932</c:v>
                </c:pt>
                <c:pt idx="2">
                  <c:v>1261845.6999999916</c:v>
                </c:pt>
                <c:pt idx="3">
                  <c:v>903388.8400000002</c:v>
                </c:pt>
                <c:pt idx="4">
                  <c:v>869055.82999999821</c:v>
                </c:pt>
              </c:numCache>
            </c:numRef>
          </c:val>
          <c:extLst>
            <c:ext xmlns:c16="http://schemas.microsoft.com/office/drawing/2014/chart" uri="{C3380CC4-5D6E-409C-BE32-E72D297353CC}">
              <c16:uniqueId val="{00000000-487B-4A86-8A80-25F23231E678}"/>
            </c:ext>
          </c:extLst>
        </c:ser>
        <c:dLbls>
          <c:dLblPos val="outEnd"/>
          <c:showLegendKey val="0"/>
          <c:showVal val="1"/>
          <c:showCatName val="0"/>
          <c:showSerName val="0"/>
          <c:showPercent val="0"/>
          <c:showBubbleSize val="0"/>
        </c:dLbls>
        <c:gapWidth val="150"/>
        <c:axId val="897686256"/>
        <c:axId val="1290860655"/>
      </c:barChart>
      <c:catAx>
        <c:axId val="897686256"/>
        <c:scaling>
          <c:orientation val="minMax"/>
        </c:scaling>
        <c:delete val="0"/>
        <c:axPos val="b"/>
        <c:numFmt formatCode="General" sourceLinked="1"/>
        <c:majorTickMark val="none"/>
        <c:minorTickMark val="none"/>
        <c:tickLblPos val="nextTo"/>
        <c:spPr>
          <a:noFill/>
          <a:ln w="9525" cap="flat" cmpd="sng" algn="ctr">
            <a:solidFill>
              <a:srgbClr val="00A6B7"/>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90860655"/>
        <c:crosses val="autoZero"/>
        <c:auto val="1"/>
        <c:lblAlgn val="ctr"/>
        <c:lblOffset val="100"/>
        <c:noMultiLvlLbl val="0"/>
      </c:catAx>
      <c:valAx>
        <c:axId val="1290860655"/>
        <c:scaling>
          <c:orientation val="minMax"/>
        </c:scaling>
        <c:delete val="1"/>
        <c:axPos val="l"/>
        <c:numFmt formatCode="\$#,##0.00;\(\$#,##0.00\);\$#,##0.00" sourceLinked="1"/>
        <c:majorTickMark val="none"/>
        <c:minorTickMark val="none"/>
        <c:tickLblPos val="nextTo"/>
        <c:crossAx val="897686256"/>
        <c:crosses val="autoZero"/>
        <c:crossBetween val="between"/>
        <c:majorUnit val="4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22411</xdr:colOff>
      <xdr:row>0</xdr:row>
      <xdr:rowOff>17708</xdr:rowOff>
    </xdr:from>
    <xdr:to>
      <xdr:col>18</xdr:col>
      <xdr:colOff>6479</xdr:colOff>
      <xdr:row>47</xdr:row>
      <xdr:rowOff>0</xdr:rowOff>
    </xdr:to>
    <xdr:sp macro="" textlink="">
      <xdr:nvSpPr>
        <xdr:cNvPr id="2" name="Rectangle 1">
          <a:extLst>
            <a:ext uri="{FF2B5EF4-FFF2-40B4-BE49-F238E27FC236}">
              <a16:creationId xmlns:a16="http://schemas.microsoft.com/office/drawing/2014/main" id="{B944C8BA-FE09-4037-9EDA-2A0F8A169503}"/>
            </a:ext>
          </a:extLst>
        </xdr:cNvPr>
        <xdr:cNvSpPr/>
      </xdr:nvSpPr>
      <xdr:spPr>
        <a:xfrm>
          <a:off x="627529" y="17708"/>
          <a:ext cx="10271068" cy="8935792"/>
        </a:xfrm>
        <a:prstGeom prst="rect">
          <a:avLst/>
        </a:prstGeom>
        <a:solidFill>
          <a:srgbClr val="050708"/>
        </a:solidFill>
        <a:ln>
          <a:solidFill>
            <a:schemeClr val="tx1">
              <a:lumMod val="95000"/>
              <a:lumOff val="5000"/>
            </a:schemeClr>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120649</xdr:colOff>
      <xdr:row>0</xdr:row>
      <xdr:rowOff>90972</xdr:rowOff>
    </xdr:from>
    <xdr:to>
      <xdr:col>17</xdr:col>
      <xdr:colOff>535780</xdr:colOff>
      <xdr:row>2</xdr:row>
      <xdr:rowOff>144947</xdr:rowOff>
    </xdr:to>
    <xdr:sp macro="" textlink="">
      <xdr:nvSpPr>
        <xdr:cNvPr id="3" name="Rectangle 2">
          <a:extLst>
            <a:ext uri="{FF2B5EF4-FFF2-40B4-BE49-F238E27FC236}">
              <a16:creationId xmlns:a16="http://schemas.microsoft.com/office/drawing/2014/main" id="{392AE48E-9201-788F-2FAA-AE14512747BA}"/>
            </a:ext>
          </a:extLst>
        </xdr:cNvPr>
        <xdr:cNvSpPr/>
      </xdr:nvSpPr>
      <xdr:spPr>
        <a:xfrm>
          <a:off x="728040" y="90972"/>
          <a:ext cx="10133392" cy="440497"/>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408989</xdr:colOff>
      <xdr:row>3</xdr:row>
      <xdr:rowOff>74236</xdr:rowOff>
    </xdr:from>
    <xdr:to>
      <xdr:col>17</xdr:col>
      <xdr:colOff>396875</xdr:colOff>
      <xdr:row>8</xdr:row>
      <xdr:rowOff>66314</xdr:rowOff>
    </xdr:to>
    <xdr:sp macro="" textlink="">
      <xdr:nvSpPr>
        <xdr:cNvPr id="4" name="Rectangle 3">
          <a:extLst>
            <a:ext uri="{FF2B5EF4-FFF2-40B4-BE49-F238E27FC236}">
              <a16:creationId xmlns:a16="http://schemas.microsoft.com/office/drawing/2014/main" id="{E5BBBAC1-B49C-DB0F-7126-1231893A6F08}"/>
            </a:ext>
          </a:extLst>
        </xdr:cNvPr>
        <xdr:cNvSpPr/>
      </xdr:nvSpPr>
      <xdr:spPr>
        <a:xfrm>
          <a:off x="8912467" y="654019"/>
          <a:ext cx="1810060" cy="958382"/>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58894</xdr:colOff>
      <xdr:row>3</xdr:row>
      <xdr:rowOff>84206</xdr:rowOff>
    </xdr:from>
    <xdr:to>
      <xdr:col>12</xdr:col>
      <xdr:colOff>423839</xdr:colOff>
      <xdr:row>5</xdr:row>
      <xdr:rowOff>127657</xdr:rowOff>
    </xdr:to>
    <xdr:sp macro="" textlink="">
      <xdr:nvSpPr>
        <xdr:cNvPr id="6" name="Rectangle 5">
          <a:extLst>
            <a:ext uri="{FF2B5EF4-FFF2-40B4-BE49-F238E27FC236}">
              <a16:creationId xmlns:a16="http://schemas.microsoft.com/office/drawing/2014/main" id="{504F3342-560D-D96B-CC77-8FECD2C3F668}"/>
            </a:ext>
          </a:extLst>
        </xdr:cNvPr>
        <xdr:cNvSpPr/>
      </xdr:nvSpPr>
      <xdr:spPr>
        <a:xfrm>
          <a:off x="6740198" y="663989"/>
          <a:ext cx="972337" cy="429972"/>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184915</xdr:colOff>
      <xdr:row>6</xdr:row>
      <xdr:rowOff>42226</xdr:rowOff>
    </xdr:from>
    <xdr:to>
      <xdr:col>10</xdr:col>
      <xdr:colOff>585195</xdr:colOff>
      <xdr:row>8</xdr:row>
      <xdr:rowOff>71570</xdr:rowOff>
    </xdr:to>
    <xdr:sp macro="" textlink="">
      <xdr:nvSpPr>
        <xdr:cNvPr id="8" name="Rectangle 7">
          <a:extLst>
            <a:ext uri="{FF2B5EF4-FFF2-40B4-BE49-F238E27FC236}">
              <a16:creationId xmlns:a16="http://schemas.microsoft.com/office/drawing/2014/main" id="{669B0BDF-B1B4-B2B9-6276-018699C51809}"/>
            </a:ext>
          </a:extLst>
        </xdr:cNvPr>
        <xdr:cNvSpPr/>
      </xdr:nvSpPr>
      <xdr:spPr>
        <a:xfrm>
          <a:off x="5044045" y="1201791"/>
          <a:ext cx="1615063" cy="415866"/>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193799</xdr:colOff>
      <xdr:row>3</xdr:row>
      <xdr:rowOff>84596</xdr:rowOff>
    </xdr:from>
    <xdr:to>
      <xdr:col>10</xdr:col>
      <xdr:colOff>582420</xdr:colOff>
      <xdr:row>5</xdr:row>
      <xdr:rowOff>127308</xdr:rowOff>
    </xdr:to>
    <xdr:sp macro="" textlink="">
      <xdr:nvSpPr>
        <xdr:cNvPr id="9" name="Rectangle 8">
          <a:extLst>
            <a:ext uri="{FF2B5EF4-FFF2-40B4-BE49-F238E27FC236}">
              <a16:creationId xmlns:a16="http://schemas.microsoft.com/office/drawing/2014/main" id="{49F0A360-5ACC-6E15-6C4B-9DA7C6C7B671}"/>
            </a:ext>
          </a:extLst>
        </xdr:cNvPr>
        <xdr:cNvSpPr/>
      </xdr:nvSpPr>
      <xdr:spPr>
        <a:xfrm>
          <a:off x="5052929" y="664379"/>
          <a:ext cx="1603404" cy="429233"/>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7</xdr:col>
      <xdr:colOff>511040</xdr:colOff>
      <xdr:row>0</xdr:row>
      <xdr:rowOff>143676</xdr:rowOff>
    </xdr:from>
    <xdr:to>
      <xdr:col>14</xdr:col>
      <xdr:colOff>411263</xdr:colOff>
      <xdr:row>2</xdr:row>
      <xdr:rowOff>163114</xdr:rowOff>
    </xdr:to>
    <xdr:sp macro="" textlink="">
      <xdr:nvSpPr>
        <xdr:cNvPr id="10" name="TextBox 9">
          <a:extLst>
            <a:ext uri="{FF2B5EF4-FFF2-40B4-BE49-F238E27FC236}">
              <a16:creationId xmlns:a16="http://schemas.microsoft.com/office/drawing/2014/main" id="{F996C584-50C5-4B86-4E24-7FEAE6EE8DA0}"/>
            </a:ext>
          </a:extLst>
        </xdr:cNvPr>
        <xdr:cNvSpPr txBox="1"/>
      </xdr:nvSpPr>
      <xdr:spPr>
        <a:xfrm>
          <a:off x="4762779" y="143676"/>
          <a:ext cx="4151962" cy="405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b="1">
              <a:solidFill>
                <a:schemeClr val="bg1"/>
              </a:solidFill>
            </a:rPr>
            <a:t>MAVEN</a:t>
          </a:r>
          <a:r>
            <a:rPr lang="en-ID" sz="1400" b="1" baseline="0">
              <a:solidFill>
                <a:schemeClr val="bg1"/>
              </a:solidFill>
            </a:rPr>
            <a:t> TOYS CHALLENGE - DASHBOARD</a:t>
          </a:r>
          <a:endParaRPr lang="en-ID" sz="1400" b="1">
            <a:solidFill>
              <a:schemeClr val="bg1"/>
            </a:solidFill>
          </a:endParaRPr>
        </a:p>
      </xdr:txBody>
    </xdr:sp>
    <xdr:clientData/>
  </xdr:twoCellAnchor>
  <xdr:twoCellAnchor>
    <xdr:from>
      <xdr:col>14</xdr:col>
      <xdr:colOff>370957</xdr:colOff>
      <xdr:row>4</xdr:row>
      <xdr:rowOff>296</xdr:rowOff>
    </xdr:from>
    <xdr:to>
      <xdr:col>16</xdr:col>
      <xdr:colOff>521236</xdr:colOff>
      <xdr:row>5</xdr:row>
      <xdr:rowOff>76911</xdr:rowOff>
    </xdr:to>
    <xdr:sp macro="" textlink="">
      <xdr:nvSpPr>
        <xdr:cNvPr id="11" name="TextBox 10">
          <a:extLst>
            <a:ext uri="{FF2B5EF4-FFF2-40B4-BE49-F238E27FC236}">
              <a16:creationId xmlns:a16="http://schemas.microsoft.com/office/drawing/2014/main" id="{ECD0BA7F-C834-008E-B5D7-2EBF2E716AAA}"/>
            </a:ext>
          </a:extLst>
        </xdr:cNvPr>
        <xdr:cNvSpPr txBox="1"/>
      </xdr:nvSpPr>
      <xdr:spPr>
        <a:xfrm>
          <a:off x="8923750" y="762296"/>
          <a:ext cx="1372107" cy="2671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rgbClr val="00A6B7"/>
              </a:solidFill>
            </a:rPr>
            <a:t>Average</a:t>
          </a:r>
          <a:r>
            <a:rPr lang="en-ID" sz="1200" b="1" baseline="0">
              <a:solidFill>
                <a:srgbClr val="00A6B7"/>
              </a:solidFill>
            </a:rPr>
            <a:t> Revenue</a:t>
          </a:r>
          <a:endParaRPr lang="en-ID" sz="1200" b="1">
            <a:solidFill>
              <a:srgbClr val="00A6B7"/>
            </a:solidFill>
          </a:endParaRPr>
        </a:p>
      </xdr:txBody>
    </xdr:sp>
    <xdr:clientData/>
  </xdr:twoCellAnchor>
  <xdr:twoCellAnchor>
    <xdr:from>
      <xdr:col>14</xdr:col>
      <xdr:colOff>372921</xdr:colOff>
      <xdr:row>6</xdr:row>
      <xdr:rowOff>14739</xdr:rowOff>
    </xdr:from>
    <xdr:to>
      <xdr:col>16</xdr:col>
      <xdr:colOff>259528</xdr:colOff>
      <xdr:row>7</xdr:row>
      <xdr:rowOff>93677</xdr:rowOff>
    </xdr:to>
    <xdr:sp macro="" textlink="">
      <xdr:nvSpPr>
        <xdr:cNvPr id="12" name="TextBox 11">
          <a:extLst>
            <a:ext uri="{FF2B5EF4-FFF2-40B4-BE49-F238E27FC236}">
              <a16:creationId xmlns:a16="http://schemas.microsoft.com/office/drawing/2014/main" id="{044669D6-2C85-F447-9BFB-EB9C052CBA30}"/>
            </a:ext>
          </a:extLst>
        </xdr:cNvPr>
        <xdr:cNvSpPr txBox="1"/>
      </xdr:nvSpPr>
      <xdr:spPr>
        <a:xfrm>
          <a:off x="8925714" y="1157739"/>
          <a:ext cx="1108435" cy="269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rgbClr val="00A6B7"/>
              </a:solidFill>
            </a:rPr>
            <a:t>Average</a:t>
          </a:r>
          <a:r>
            <a:rPr lang="en-ID" sz="1200" b="1" baseline="0">
              <a:solidFill>
                <a:srgbClr val="00A6B7"/>
              </a:solidFill>
            </a:rPr>
            <a:t> Profit</a:t>
          </a:r>
          <a:endParaRPr lang="en-ID" sz="1200" b="1">
            <a:solidFill>
              <a:srgbClr val="00A6B7"/>
            </a:solidFill>
          </a:endParaRPr>
        </a:p>
      </xdr:txBody>
    </xdr:sp>
    <xdr:clientData/>
  </xdr:twoCellAnchor>
  <xdr:twoCellAnchor>
    <xdr:from>
      <xdr:col>11</xdr:col>
      <xdr:colOff>178467</xdr:colOff>
      <xdr:row>3</xdr:row>
      <xdr:rowOff>44056</xdr:rowOff>
    </xdr:from>
    <xdr:to>
      <xdr:col>13</xdr:col>
      <xdr:colOff>58384</xdr:colOff>
      <xdr:row>4</xdr:row>
      <xdr:rowOff>123432</xdr:rowOff>
    </xdr:to>
    <xdr:sp macro="" textlink="">
      <xdr:nvSpPr>
        <xdr:cNvPr id="14" name="TextBox 13">
          <a:extLst>
            <a:ext uri="{FF2B5EF4-FFF2-40B4-BE49-F238E27FC236}">
              <a16:creationId xmlns:a16="http://schemas.microsoft.com/office/drawing/2014/main" id="{CB03225C-BBFF-0762-47C2-ADCC502F671E}"/>
            </a:ext>
          </a:extLst>
        </xdr:cNvPr>
        <xdr:cNvSpPr txBox="1"/>
      </xdr:nvSpPr>
      <xdr:spPr>
        <a:xfrm>
          <a:off x="6859771" y="623839"/>
          <a:ext cx="1094700" cy="272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rgbClr val="00A6B7"/>
              </a:solidFill>
            </a:rPr>
            <a:t>Quantity</a:t>
          </a:r>
        </a:p>
      </xdr:txBody>
    </xdr:sp>
    <xdr:clientData/>
  </xdr:twoCellAnchor>
  <xdr:twoCellAnchor>
    <xdr:from>
      <xdr:col>8</xdr:col>
      <xdr:colOff>585124</xdr:colOff>
      <xdr:row>5</xdr:row>
      <xdr:rowOff>186842</xdr:rowOff>
    </xdr:from>
    <xdr:to>
      <xdr:col>10</xdr:col>
      <xdr:colOff>469520</xdr:colOff>
      <xdr:row>7</xdr:row>
      <xdr:rowOff>69550</xdr:rowOff>
    </xdr:to>
    <xdr:sp macro="" textlink="">
      <xdr:nvSpPr>
        <xdr:cNvPr id="16" name="TextBox 15">
          <a:extLst>
            <a:ext uri="{FF2B5EF4-FFF2-40B4-BE49-F238E27FC236}">
              <a16:creationId xmlns:a16="http://schemas.microsoft.com/office/drawing/2014/main" id="{E19B98E9-BAFF-7300-1AEC-19DAA5770BA5}"/>
            </a:ext>
          </a:extLst>
        </xdr:cNvPr>
        <xdr:cNvSpPr txBox="1"/>
      </xdr:nvSpPr>
      <xdr:spPr>
        <a:xfrm>
          <a:off x="5444254" y="1153146"/>
          <a:ext cx="1099179" cy="2692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rgbClr val="00A6B7"/>
              </a:solidFill>
            </a:rPr>
            <a:t>Total Profit</a:t>
          </a:r>
        </a:p>
      </xdr:txBody>
    </xdr:sp>
    <xdr:clientData/>
  </xdr:twoCellAnchor>
  <xdr:twoCellAnchor>
    <xdr:from>
      <xdr:col>8</xdr:col>
      <xdr:colOff>486697</xdr:colOff>
      <xdr:row>3</xdr:row>
      <xdr:rowOff>45490</xdr:rowOff>
    </xdr:from>
    <xdr:to>
      <xdr:col>10</xdr:col>
      <xdr:colOff>373929</xdr:colOff>
      <xdr:row>4</xdr:row>
      <xdr:rowOff>124864</xdr:rowOff>
    </xdr:to>
    <xdr:sp macro="" textlink="">
      <xdr:nvSpPr>
        <xdr:cNvPr id="17" name="TextBox 16">
          <a:extLst>
            <a:ext uri="{FF2B5EF4-FFF2-40B4-BE49-F238E27FC236}">
              <a16:creationId xmlns:a16="http://schemas.microsoft.com/office/drawing/2014/main" id="{B8C1D253-5290-9000-DE15-792FC1124512}"/>
            </a:ext>
          </a:extLst>
        </xdr:cNvPr>
        <xdr:cNvSpPr txBox="1"/>
      </xdr:nvSpPr>
      <xdr:spPr>
        <a:xfrm>
          <a:off x="5366922" y="623411"/>
          <a:ext cx="1107288" cy="2720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rgbClr val="00A6B7"/>
              </a:solidFill>
            </a:rPr>
            <a:t>Total Revenue</a:t>
          </a:r>
        </a:p>
        <a:p>
          <a:endParaRPr lang="en-ID" sz="1200" b="1">
            <a:solidFill>
              <a:srgbClr val="00A6B7"/>
            </a:solidFill>
          </a:endParaRPr>
        </a:p>
      </xdr:txBody>
    </xdr:sp>
    <xdr:clientData/>
  </xdr:twoCellAnchor>
  <xdr:twoCellAnchor>
    <xdr:from>
      <xdr:col>8</xdr:col>
      <xdr:colOff>526249</xdr:colOff>
      <xdr:row>4</xdr:row>
      <xdr:rowOff>67186</xdr:rowOff>
    </xdr:from>
    <xdr:to>
      <xdr:col>11</xdr:col>
      <xdr:colOff>157534</xdr:colOff>
      <xdr:row>5</xdr:row>
      <xdr:rowOff>145581</xdr:rowOff>
    </xdr:to>
    <xdr:sp macro="" textlink="'Pivot Tabel'!J5">
      <xdr:nvSpPr>
        <xdr:cNvPr id="18" name="TextBox 17">
          <a:extLst>
            <a:ext uri="{FF2B5EF4-FFF2-40B4-BE49-F238E27FC236}">
              <a16:creationId xmlns:a16="http://schemas.microsoft.com/office/drawing/2014/main" id="{E76E0289-78CF-89B6-89DF-BCE9E8192FAE}"/>
            </a:ext>
          </a:extLst>
        </xdr:cNvPr>
        <xdr:cNvSpPr txBox="1"/>
      </xdr:nvSpPr>
      <xdr:spPr>
        <a:xfrm>
          <a:off x="5385379" y="840229"/>
          <a:ext cx="1453459" cy="271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9A12F2-8C9C-454B-B0E3-7CC09E8DBE19}" type="TxLink">
            <a:rPr lang="en-US" sz="1200" b="1" i="0" u="none" strike="noStrike">
              <a:solidFill>
                <a:schemeClr val="bg1"/>
              </a:solidFill>
              <a:latin typeface="Calibri"/>
              <a:ea typeface="Calibri"/>
              <a:cs typeface="Calibri"/>
            </a:rPr>
            <a:pPr/>
            <a:t>$14.444.572,35</a:t>
          </a:fld>
          <a:endParaRPr lang="en-ID" sz="1400" b="1">
            <a:solidFill>
              <a:schemeClr val="bg1"/>
            </a:solidFill>
          </a:endParaRPr>
        </a:p>
      </xdr:txBody>
    </xdr:sp>
    <xdr:clientData/>
  </xdr:twoCellAnchor>
  <xdr:twoCellAnchor>
    <xdr:from>
      <xdr:col>16</xdr:col>
      <xdr:colOff>301201</xdr:colOff>
      <xdr:row>3</xdr:row>
      <xdr:rowOff>192944</xdr:rowOff>
    </xdr:from>
    <xdr:to>
      <xdr:col>18</xdr:col>
      <xdr:colOff>275281</xdr:colOff>
      <xdr:row>5</xdr:row>
      <xdr:rowOff>79059</xdr:rowOff>
    </xdr:to>
    <xdr:sp macro="" textlink="'Pivot Tabel'!H8">
      <xdr:nvSpPr>
        <xdr:cNvPr id="19" name="TextBox 18">
          <a:extLst>
            <a:ext uri="{FF2B5EF4-FFF2-40B4-BE49-F238E27FC236}">
              <a16:creationId xmlns:a16="http://schemas.microsoft.com/office/drawing/2014/main" id="{700AD749-8E4C-9FE6-F8DA-B716C2337101}"/>
            </a:ext>
          </a:extLst>
        </xdr:cNvPr>
        <xdr:cNvSpPr txBox="1"/>
      </xdr:nvSpPr>
      <xdr:spPr>
        <a:xfrm>
          <a:off x="10019462" y="772727"/>
          <a:ext cx="1188862" cy="272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B957F3E-5CD1-4687-A2B3-9DE2D36AFB2B}" type="TxLink">
            <a:rPr lang="en-US" sz="1200" b="1" i="0" u="none" strike="noStrike">
              <a:solidFill>
                <a:schemeClr val="bg1"/>
              </a:solidFill>
              <a:latin typeface="Calibri"/>
              <a:ea typeface="Calibri"/>
              <a:cs typeface="Calibri"/>
            </a:rPr>
            <a:pPr/>
            <a:t>$17,42</a:t>
          </a:fld>
          <a:endParaRPr lang="en-ID" sz="1600" b="1">
            <a:solidFill>
              <a:schemeClr val="bg1"/>
            </a:solidFill>
          </a:endParaRPr>
        </a:p>
      </xdr:txBody>
    </xdr:sp>
    <xdr:clientData/>
  </xdr:twoCellAnchor>
  <xdr:twoCellAnchor>
    <xdr:from>
      <xdr:col>8</xdr:col>
      <xdr:colOff>524478</xdr:colOff>
      <xdr:row>7</xdr:row>
      <xdr:rowOff>3771</xdr:rowOff>
    </xdr:from>
    <xdr:to>
      <xdr:col>11</xdr:col>
      <xdr:colOff>158597</xdr:colOff>
      <xdr:row>8</xdr:row>
      <xdr:rowOff>78058</xdr:rowOff>
    </xdr:to>
    <xdr:sp macro="" textlink="'Pivot Tabel'!H11">
      <xdr:nvSpPr>
        <xdr:cNvPr id="20" name="TextBox 19">
          <a:extLst>
            <a:ext uri="{FF2B5EF4-FFF2-40B4-BE49-F238E27FC236}">
              <a16:creationId xmlns:a16="http://schemas.microsoft.com/office/drawing/2014/main" id="{137AC1E6-140A-E21D-FB33-A652D25837C6}"/>
            </a:ext>
          </a:extLst>
        </xdr:cNvPr>
        <xdr:cNvSpPr txBox="1"/>
      </xdr:nvSpPr>
      <xdr:spPr>
        <a:xfrm>
          <a:off x="5383608" y="1356597"/>
          <a:ext cx="1456293" cy="267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124D467-029B-447B-8A55-C685AAA0ABB3}" type="TxLink">
            <a:rPr lang="en-US" sz="1200" b="1" i="0" u="none" strike="noStrike">
              <a:solidFill>
                <a:schemeClr val="bg1"/>
              </a:solidFill>
              <a:latin typeface="Calibri"/>
              <a:ea typeface="Calibri"/>
              <a:cs typeface="Calibri"/>
            </a:rPr>
            <a:pPr/>
            <a:t>$4.014.029,00</a:t>
          </a:fld>
          <a:endParaRPr lang="en-ID" sz="1600" b="1">
            <a:solidFill>
              <a:schemeClr val="bg1"/>
            </a:solidFill>
          </a:endParaRPr>
        </a:p>
      </xdr:txBody>
    </xdr:sp>
    <xdr:clientData/>
  </xdr:twoCellAnchor>
  <xdr:twoCellAnchor>
    <xdr:from>
      <xdr:col>11</xdr:col>
      <xdr:colOff>242432</xdr:colOff>
      <xdr:row>4</xdr:row>
      <xdr:rowOff>58456</xdr:rowOff>
    </xdr:from>
    <xdr:to>
      <xdr:col>13</xdr:col>
      <xdr:colOff>482149</xdr:colOff>
      <xdr:row>5</xdr:row>
      <xdr:rowOff>136960</xdr:rowOff>
    </xdr:to>
    <xdr:sp macro="" textlink="'Pivot Tabel'!H5">
      <xdr:nvSpPr>
        <xdr:cNvPr id="21" name="TextBox 20">
          <a:extLst>
            <a:ext uri="{FF2B5EF4-FFF2-40B4-BE49-F238E27FC236}">
              <a16:creationId xmlns:a16="http://schemas.microsoft.com/office/drawing/2014/main" id="{050DF5AF-95EC-1F1E-BB5E-49161C182D2E}"/>
            </a:ext>
          </a:extLst>
        </xdr:cNvPr>
        <xdr:cNvSpPr txBox="1"/>
      </xdr:nvSpPr>
      <xdr:spPr>
        <a:xfrm>
          <a:off x="6923736" y="831499"/>
          <a:ext cx="1454500" cy="271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D903E8-CD9F-49E8-84C1-EB9D3FEE108B}" type="TxLink">
            <a:rPr lang="en-US" sz="1200" b="1" i="0" u="none" strike="noStrike">
              <a:solidFill>
                <a:schemeClr val="bg1"/>
              </a:solidFill>
              <a:latin typeface="Calibri"/>
              <a:ea typeface="Calibri"/>
              <a:cs typeface="Calibri"/>
            </a:rPr>
            <a:pPr/>
            <a:t>1090565</a:t>
          </a:fld>
          <a:endParaRPr lang="en-ID" sz="1800" b="1">
            <a:solidFill>
              <a:schemeClr val="bg1"/>
            </a:solidFill>
          </a:endParaRPr>
        </a:p>
      </xdr:txBody>
    </xdr:sp>
    <xdr:clientData/>
  </xdr:twoCellAnchor>
  <xdr:twoCellAnchor>
    <xdr:from>
      <xdr:col>16</xdr:col>
      <xdr:colOff>297515</xdr:colOff>
      <xdr:row>6</xdr:row>
      <xdr:rowOff>5136</xdr:rowOff>
    </xdr:from>
    <xdr:to>
      <xdr:col>18</xdr:col>
      <xdr:colOff>271595</xdr:colOff>
      <xdr:row>7</xdr:row>
      <xdr:rowOff>84512</xdr:rowOff>
    </xdr:to>
    <xdr:sp macro="" textlink="'Pivot Tabel'!H14">
      <xdr:nvSpPr>
        <xdr:cNvPr id="24" name="TextBox 23">
          <a:extLst>
            <a:ext uri="{FF2B5EF4-FFF2-40B4-BE49-F238E27FC236}">
              <a16:creationId xmlns:a16="http://schemas.microsoft.com/office/drawing/2014/main" id="{B9D61FA5-B899-BC24-8F01-166E4260BF92}"/>
            </a:ext>
          </a:extLst>
        </xdr:cNvPr>
        <xdr:cNvSpPr txBox="1"/>
      </xdr:nvSpPr>
      <xdr:spPr>
        <a:xfrm>
          <a:off x="10015776" y="1164701"/>
          <a:ext cx="1188862" cy="2726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9488902-24DB-4F66-8E52-CFCECBC31035}" type="TxLink">
            <a:rPr lang="en-US" sz="1200" b="1" i="0" u="none" strike="noStrike">
              <a:solidFill>
                <a:schemeClr val="bg1"/>
              </a:solidFill>
              <a:latin typeface="Calibri"/>
              <a:ea typeface="Calibri"/>
              <a:cs typeface="Calibri"/>
            </a:rPr>
            <a:pPr/>
            <a:t>$4,84 </a:t>
          </a:fld>
          <a:endParaRPr lang="en-ID" sz="1800" b="1">
            <a:solidFill>
              <a:schemeClr val="bg1"/>
            </a:solidFill>
          </a:endParaRPr>
        </a:p>
      </xdr:txBody>
    </xdr:sp>
    <xdr:clientData/>
  </xdr:twoCellAnchor>
  <xdr:twoCellAnchor>
    <xdr:from>
      <xdr:col>8</xdr:col>
      <xdr:colOff>189317</xdr:colOff>
      <xdr:row>9</xdr:row>
      <xdr:rowOff>15767</xdr:rowOff>
    </xdr:from>
    <xdr:to>
      <xdr:col>17</xdr:col>
      <xdr:colOff>399223</xdr:colOff>
      <xdr:row>23</xdr:row>
      <xdr:rowOff>126906</xdr:rowOff>
    </xdr:to>
    <xdr:sp macro="" textlink="">
      <xdr:nvSpPr>
        <xdr:cNvPr id="25" name="Rectangle 24">
          <a:extLst>
            <a:ext uri="{FF2B5EF4-FFF2-40B4-BE49-F238E27FC236}">
              <a16:creationId xmlns:a16="http://schemas.microsoft.com/office/drawing/2014/main" id="{A17D00D6-3C0A-184F-1C2A-2871B52DEDD7}"/>
            </a:ext>
          </a:extLst>
        </xdr:cNvPr>
        <xdr:cNvSpPr/>
      </xdr:nvSpPr>
      <xdr:spPr>
        <a:xfrm>
          <a:off x="5048447" y="1755115"/>
          <a:ext cx="5676428" cy="2816791"/>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194388</xdr:colOff>
      <xdr:row>10</xdr:row>
      <xdr:rowOff>43001</xdr:rowOff>
    </xdr:from>
    <xdr:to>
      <xdr:col>17</xdr:col>
      <xdr:colOff>453569</xdr:colOff>
      <xdr:row>23</xdr:row>
      <xdr:rowOff>181834</xdr:rowOff>
    </xdr:to>
    <xdr:graphicFrame macro="">
      <xdr:nvGraphicFramePr>
        <xdr:cNvPr id="26" name="Chart 25">
          <a:extLst>
            <a:ext uri="{FF2B5EF4-FFF2-40B4-BE49-F238E27FC236}">
              <a16:creationId xmlns:a16="http://schemas.microsoft.com/office/drawing/2014/main" id="{3AA742B2-2A40-4CED-9206-42D008002F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25612</xdr:colOff>
      <xdr:row>9</xdr:row>
      <xdr:rowOff>25480</xdr:rowOff>
    </xdr:from>
    <xdr:to>
      <xdr:col>18</xdr:col>
      <xdr:colOff>541644</xdr:colOff>
      <xdr:row>11</xdr:row>
      <xdr:rowOff>44918</xdr:rowOff>
    </xdr:to>
    <xdr:sp macro="" textlink="">
      <xdr:nvSpPr>
        <xdr:cNvPr id="27" name="TextBox 26">
          <a:extLst>
            <a:ext uri="{FF2B5EF4-FFF2-40B4-BE49-F238E27FC236}">
              <a16:creationId xmlns:a16="http://schemas.microsoft.com/office/drawing/2014/main" id="{DFA99574-6525-65E4-DAAB-B94B9ECA16B3}"/>
            </a:ext>
          </a:extLst>
        </xdr:cNvPr>
        <xdr:cNvSpPr txBox="1"/>
      </xdr:nvSpPr>
      <xdr:spPr>
        <a:xfrm>
          <a:off x="7314308" y="1764828"/>
          <a:ext cx="4160379" cy="405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bg1"/>
              </a:solidFill>
            </a:rPr>
            <a:t>Sales By Month</a:t>
          </a:r>
        </a:p>
      </xdr:txBody>
    </xdr:sp>
    <xdr:clientData/>
  </xdr:twoCellAnchor>
  <xdr:twoCellAnchor>
    <xdr:from>
      <xdr:col>11</xdr:col>
      <xdr:colOff>139593</xdr:colOff>
      <xdr:row>35</xdr:row>
      <xdr:rowOff>115404</xdr:rowOff>
    </xdr:from>
    <xdr:to>
      <xdr:col>17</xdr:col>
      <xdr:colOff>404363</xdr:colOff>
      <xdr:row>46</xdr:row>
      <xdr:rowOff>35752</xdr:rowOff>
    </xdr:to>
    <xdr:sp macro="" textlink="">
      <xdr:nvSpPr>
        <xdr:cNvPr id="31" name="Rectangle 30">
          <a:extLst>
            <a:ext uri="{FF2B5EF4-FFF2-40B4-BE49-F238E27FC236}">
              <a16:creationId xmlns:a16="http://schemas.microsoft.com/office/drawing/2014/main" id="{1E590715-F69B-8621-33EE-E4E04BBFC2BB}"/>
            </a:ext>
          </a:extLst>
        </xdr:cNvPr>
        <xdr:cNvSpPr/>
      </xdr:nvSpPr>
      <xdr:spPr>
        <a:xfrm>
          <a:off x="6820897" y="6879534"/>
          <a:ext cx="3909118" cy="2046218"/>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48551</xdr:colOff>
      <xdr:row>35</xdr:row>
      <xdr:rowOff>167675</xdr:rowOff>
    </xdr:from>
    <xdr:to>
      <xdr:col>18</xdr:col>
      <xdr:colOff>133625</xdr:colOff>
      <xdr:row>47</xdr:row>
      <xdr:rowOff>4129</xdr:rowOff>
    </xdr:to>
    <xdr:graphicFrame macro="">
      <xdr:nvGraphicFramePr>
        <xdr:cNvPr id="32" name="Chart 31">
          <a:extLst>
            <a:ext uri="{FF2B5EF4-FFF2-40B4-BE49-F238E27FC236}">
              <a16:creationId xmlns:a16="http://schemas.microsoft.com/office/drawing/2014/main" id="{9787FFC3-7A32-4748-B107-7037E615E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516406</xdr:colOff>
      <xdr:row>35</xdr:row>
      <xdr:rowOff>80206</xdr:rowOff>
    </xdr:from>
    <xdr:to>
      <xdr:col>16</xdr:col>
      <xdr:colOff>442232</xdr:colOff>
      <xdr:row>37</xdr:row>
      <xdr:rowOff>99644</xdr:rowOff>
    </xdr:to>
    <xdr:sp macro="" textlink="">
      <xdr:nvSpPr>
        <xdr:cNvPr id="33" name="TextBox 32">
          <a:extLst>
            <a:ext uri="{FF2B5EF4-FFF2-40B4-BE49-F238E27FC236}">
              <a16:creationId xmlns:a16="http://schemas.microsoft.com/office/drawing/2014/main" id="{E499B73F-65D6-922B-EA85-673FA2FFC366}"/>
            </a:ext>
          </a:extLst>
        </xdr:cNvPr>
        <xdr:cNvSpPr txBox="1"/>
      </xdr:nvSpPr>
      <xdr:spPr>
        <a:xfrm>
          <a:off x="7864263" y="6628644"/>
          <a:ext cx="2375112" cy="3936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bg1"/>
              </a:solidFill>
            </a:rPr>
            <a:t>Revenue Contribution</a:t>
          </a:r>
          <a:r>
            <a:rPr lang="en-ID" sz="1200" b="1" baseline="0">
              <a:solidFill>
                <a:schemeClr val="bg1"/>
              </a:solidFill>
            </a:rPr>
            <a:t> By Location</a:t>
          </a:r>
          <a:endParaRPr lang="en-ID" sz="1200" b="1">
            <a:solidFill>
              <a:schemeClr val="bg1"/>
            </a:solidFill>
          </a:endParaRPr>
        </a:p>
      </xdr:txBody>
    </xdr:sp>
    <xdr:clientData/>
  </xdr:twoCellAnchor>
  <xdr:twoCellAnchor>
    <xdr:from>
      <xdr:col>5</xdr:col>
      <xdr:colOff>390308</xdr:colOff>
      <xdr:row>24</xdr:row>
      <xdr:rowOff>98542</xdr:rowOff>
    </xdr:from>
    <xdr:to>
      <xdr:col>11</xdr:col>
      <xdr:colOff>14324</xdr:colOff>
      <xdr:row>46</xdr:row>
      <xdr:rowOff>35809</xdr:rowOff>
    </xdr:to>
    <xdr:sp macro="" textlink="">
      <xdr:nvSpPr>
        <xdr:cNvPr id="34" name="Rectangle 33">
          <a:extLst>
            <a:ext uri="{FF2B5EF4-FFF2-40B4-BE49-F238E27FC236}">
              <a16:creationId xmlns:a16="http://schemas.microsoft.com/office/drawing/2014/main" id="{CDD598CF-4289-C70A-2636-67AA7C6FF350}"/>
            </a:ext>
          </a:extLst>
        </xdr:cNvPr>
        <xdr:cNvSpPr/>
      </xdr:nvSpPr>
      <xdr:spPr>
        <a:xfrm>
          <a:off x="3434011" y="4739294"/>
          <a:ext cx="3276460" cy="4191289"/>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339605</xdr:colOff>
      <xdr:row>25</xdr:row>
      <xdr:rowOff>26382</xdr:rowOff>
    </xdr:from>
    <xdr:to>
      <xdr:col>11</xdr:col>
      <xdr:colOff>118933</xdr:colOff>
      <xdr:row>45</xdr:row>
      <xdr:rowOff>107156</xdr:rowOff>
    </xdr:to>
    <xdr:graphicFrame macro="">
      <xdr:nvGraphicFramePr>
        <xdr:cNvPr id="35" name="Chart 34">
          <a:extLst>
            <a:ext uri="{FF2B5EF4-FFF2-40B4-BE49-F238E27FC236}">
              <a16:creationId xmlns:a16="http://schemas.microsoft.com/office/drawing/2014/main" id="{E0CCC9F6-320B-4531-A3D5-A63E362732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186373</xdr:colOff>
      <xdr:row>24</xdr:row>
      <xdr:rowOff>122994</xdr:rowOff>
    </xdr:from>
    <xdr:to>
      <xdr:col>10</xdr:col>
      <xdr:colOff>255048</xdr:colOff>
      <xdr:row>26</xdr:row>
      <xdr:rowOff>142433</xdr:rowOff>
    </xdr:to>
    <xdr:sp macro="" textlink="">
      <xdr:nvSpPr>
        <xdr:cNvPr id="36" name="TextBox 35">
          <a:extLst>
            <a:ext uri="{FF2B5EF4-FFF2-40B4-BE49-F238E27FC236}">
              <a16:creationId xmlns:a16="http://schemas.microsoft.com/office/drawing/2014/main" id="{15DADE86-7819-466F-42C0-0F973D56E1E7}"/>
            </a:ext>
          </a:extLst>
        </xdr:cNvPr>
        <xdr:cNvSpPr txBox="1"/>
      </xdr:nvSpPr>
      <xdr:spPr>
        <a:xfrm>
          <a:off x="4438112" y="4761255"/>
          <a:ext cx="1890849" cy="4059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bg1"/>
              </a:solidFill>
            </a:rPr>
            <a:t>Top</a:t>
          </a:r>
          <a:r>
            <a:rPr lang="en-ID" sz="1200" b="1" baseline="0">
              <a:solidFill>
                <a:schemeClr val="bg1"/>
              </a:solidFill>
            </a:rPr>
            <a:t> 5 City By Profit</a:t>
          </a:r>
          <a:endParaRPr lang="en-ID" sz="1200" b="1">
            <a:solidFill>
              <a:schemeClr val="bg1"/>
            </a:solidFill>
          </a:endParaRPr>
        </a:p>
      </xdr:txBody>
    </xdr:sp>
    <xdr:clientData/>
  </xdr:twoCellAnchor>
  <xdr:twoCellAnchor>
    <xdr:from>
      <xdr:col>1</xdr:col>
      <xdr:colOff>211667</xdr:colOff>
      <xdr:row>3</xdr:row>
      <xdr:rowOff>79112</xdr:rowOff>
    </xdr:from>
    <xdr:to>
      <xdr:col>5</xdr:col>
      <xdr:colOff>244231</xdr:colOff>
      <xdr:row>8</xdr:row>
      <xdr:rowOff>99204</xdr:rowOff>
    </xdr:to>
    <xdr:sp macro="" textlink="">
      <xdr:nvSpPr>
        <xdr:cNvPr id="37" name="Rectangle 36">
          <a:extLst>
            <a:ext uri="{FF2B5EF4-FFF2-40B4-BE49-F238E27FC236}">
              <a16:creationId xmlns:a16="http://schemas.microsoft.com/office/drawing/2014/main" id="{C7504B34-FD5D-D2C5-C6C7-CD2BDA5B4ACD}"/>
            </a:ext>
          </a:extLst>
        </xdr:cNvPr>
        <xdr:cNvSpPr/>
      </xdr:nvSpPr>
      <xdr:spPr>
        <a:xfrm>
          <a:off x="819058" y="658895"/>
          <a:ext cx="2462130" cy="986396"/>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editAs="oneCell">
    <xdr:from>
      <xdr:col>1</xdr:col>
      <xdr:colOff>143500</xdr:colOff>
      <xdr:row>41</xdr:row>
      <xdr:rowOff>34757</xdr:rowOff>
    </xdr:from>
    <xdr:to>
      <xdr:col>5</xdr:col>
      <xdr:colOff>256186</xdr:colOff>
      <xdr:row>46</xdr:row>
      <xdr:rowOff>4143</xdr:rowOff>
    </xdr:to>
    <mc:AlternateContent xmlns:mc="http://schemas.openxmlformats.org/markup-compatibility/2006">
      <mc:Choice xmlns:a14="http://schemas.microsoft.com/office/drawing/2010/main" Requires="a14">
        <xdr:graphicFrame macro="">
          <xdr:nvGraphicFramePr>
            <xdr:cNvPr id="39" name="Store_Location">
              <a:extLst>
                <a:ext uri="{FF2B5EF4-FFF2-40B4-BE49-F238E27FC236}">
                  <a16:creationId xmlns:a16="http://schemas.microsoft.com/office/drawing/2014/main" id="{5BA7204A-8434-4F6D-D2EF-359FFDDBE1C9}"/>
                </a:ext>
              </a:extLst>
            </xdr:cNvPr>
            <xdr:cNvGraphicFramePr/>
          </xdr:nvGraphicFramePr>
          <xdr:xfrm>
            <a:off x="0" y="0"/>
            <a:ext cx="0" cy="0"/>
          </xdr:xfrm>
          <a:graphic>
            <a:graphicData uri="http://schemas.microsoft.com/office/drawing/2010/slicer">
              <sle:slicer xmlns:sle="http://schemas.microsoft.com/office/drawing/2010/slicer" name="Store_Location"/>
            </a:graphicData>
          </a:graphic>
        </xdr:graphicFrame>
      </mc:Choice>
      <mc:Fallback>
        <xdr:sp macro="" textlink="">
          <xdr:nvSpPr>
            <xdr:cNvPr id="0" name=""/>
            <xdr:cNvSpPr>
              <a:spLocks noTextEdit="1"/>
            </xdr:cNvSpPr>
          </xdr:nvSpPr>
          <xdr:spPr>
            <a:xfrm>
              <a:off x="746750" y="7845257"/>
              <a:ext cx="2525686" cy="92188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186503</xdr:colOff>
      <xdr:row>9</xdr:row>
      <xdr:rowOff>29042</xdr:rowOff>
    </xdr:from>
    <xdr:to>
      <xdr:col>5</xdr:col>
      <xdr:colOff>264582</xdr:colOff>
      <xdr:row>12</xdr:row>
      <xdr:rowOff>184473</xdr:rowOff>
    </xdr:to>
    <mc:AlternateContent xmlns:mc="http://schemas.openxmlformats.org/markup-compatibility/2006">
      <mc:Choice xmlns:a14="http://schemas.microsoft.com/office/drawing/2010/main" Requires="a14">
        <xdr:graphicFrame macro="">
          <xdr:nvGraphicFramePr>
            <xdr:cNvPr id="42" name="Date (Year)">
              <a:extLst>
                <a:ext uri="{FF2B5EF4-FFF2-40B4-BE49-F238E27FC236}">
                  <a16:creationId xmlns:a16="http://schemas.microsoft.com/office/drawing/2014/main" id="{1803E120-B93C-4E0C-F509-489CB278424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789753" y="1743542"/>
              <a:ext cx="2491079" cy="72693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179842</xdr:colOff>
      <xdr:row>13</xdr:row>
      <xdr:rowOff>70676</xdr:rowOff>
    </xdr:from>
    <xdr:to>
      <xdr:col>5</xdr:col>
      <xdr:colOff>262033</xdr:colOff>
      <xdr:row>18</xdr:row>
      <xdr:rowOff>79708</xdr:rowOff>
    </xdr:to>
    <mc:AlternateContent xmlns:mc="http://schemas.openxmlformats.org/markup-compatibility/2006">
      <mc:Choice xmlns:a14="http://schemas.microsoft.com/office/drawing/2010/main" Requires="a14">
        <xdr:graphicFrame macro="">
          <xdr:nvGraphicFramePr>
            <xdr:cNvPr id="44" name="Date (Quarter)">
              <a:extLst>
                <a:ext uri="{FF2B5EF4-FFF2-40B4-BE49-F238E27FC236}">
                  <a16:creationId xmlns:a16="http://schemas.microsoft.com/office/drawing/2014/main" id="{AAAD79B2-F820-E7EA-C65E-1A08498EDDA0}"/>
                </a:ext>
              </a:extLst>
            </xdr:cNvPr>
            <xdr:cNvGraphicFramePr/>
          </xdr:nvGraphicFramePr>
          <xdr:xfrm>
            <a:off x="0" y="0"/>
            <a:ext cx="0" cy="0"/>
          </xdr:xfrm>
          <a:graphic>
            <a:graphicData uri="http://schemas.microsoft.com/office/drawing/2010/slicer">
              <sle:slicer xmlns:sle="http://schemas.microsoft.com/office/drawing/2010/slicer" name="Date (Quarter)"/>
            </a:graphicData>
          </a:graphic>
        </xdr:graphicFrame>
      </mc:Choice>
      <mc:Fallback>
        <xdr:sp macro="" textlink="">
          <xdr:nvSpPr>
            <xdr:cNvPr id="0" name=""/>
            <xdr:cNvSpPr>
              <a:spLocks noTextEdit="1"/>
            </xdr:cNvSpPr>
          </xdr:nvSpPr>
          <xdr:spPr>
            <a:xfrm>
              <a:off x="783092" y="2547176"/>
              <a:ext cx="2495191" cy="96153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344364</xdr:colOff>
      <xdr:row>9</xdr:row>
      <xdr:rowOff>28444</xdr:rowOff>
    </xdr:from>
    <xdr:to>
      <xdr:col>8</xdr:col>
      <xdr:colOff>103673</xdr:colOff>
      <xdr:row>23</xdr:row>
      <xdr:rowOff>122267</xdr:rowOff>
    </xdr:to>
    <mc:AlternateContent xmlns:mc="http://schemas.openxmlformats.org/markup-compatibility/2006">
      <mc:Choice xmlns:a14="http://schemas.microsoft.com/office/drawing/2010/main" Requires="a14">
        <xdr:graphicFrame macro="">
          <xdr:nvGraphicFramePr>
            <xdr:cNvPr id="45" name="Date (Month)">
              <a:extLst>
                <a:ext uri="{FF2B5EF4-FFF2-40B4-BE49-F238E27FC236}">
                  <a16:creationId xmlns:a16="http://schemas.microsoft.com/office/drawing/2014/main" id="{8BEE5380-5B7A-1917-6E20-8DBDCFE09DD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3360614" y="1742944"/>
              <a:ext cx="1569059" cy="276082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154576</xdr:colOff>
      <xdr:row>31</xdr:row>
      <xdr:rowOff>82606</xdr:rowOff>
    </xdr:from>
    <xdr:to>
      <xdr:col>5</xdr:col>
      <xdr:colOff>261214</xdr:colOff>
      <xdr:row>40</xdr:row>
      <xdr:rowOff>150742</xdr:rowOff>
    </xdr:to>
    <mc:AlternateContent xmlns:mc="http://schemas.openxmlformats.org/markup-compatibility/2006">
      <mc:Choice xmlns:a14="http://schemas.microsoft.com/office/drawing/2010/main" Requires="a14">
        <xdr:graphicFrame macro="">
          <xdr:nvGraphicFramePr>
            <xdr:cNvPr id="46" name="Store_City">
              <a:extLst>
                <a:ext uri="{FF2B5EF4-FFF2-40B4-BE49-F238E27FC236}">
                  <a16:creationId xmlns:a16="http://schemas.microsoft.com/office/drawing/2014/main" id="{BD7C14BE-CD53-0846-19A4-EB2DB715E2CD}"/>
                </a:ext>
              </a:extLst>
            </xdr:cNvPr>
            <xdr:cNvGraphicFramePr/>
          </xdr:nvGraphicFramePr>
          <xdr:xfrm>
            <a:off x="0" y="0"/>
            <a:ext cx="0" cy="0"/>
          </xdr:xfrm>
          <a:graphic>
            <a:graphicData uri="http://schemas.microsoft.com/office/drawing/2010/slicer">
              <sle:slicer xmlns:sle="http://schemas.microsoft.com/office/drawing/2010/slicer" name="Store_City"/>
            </a:graphicData>
          </a:graphic>
        </xdr:graphicFrame>
      </mc:Choice>
      <mc:Fallback>
        <xdr:sp macro="" textlink="">
          <xdr:nvSpPr>
            <xdr:cNvPr id="0" name=""/>
            <xdr:cNvSpPr>
              <a:spLocks noTextEdit="1"/>
            </xdr:cNvSpPr>
          </xdr:nvSpPr>
          <xdr:spPr>
            <a:xfrm>
              <a:off x="757826" y="5988106"/>
              <a:ext cx="2519638" cy="178263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367017</xdr:colOff>
      <xdr:row>3</xdr:row>
      <xdr:rowOff>82348</xdr:rowOff>
    </xdr:from>
    <xdr:to>
      <xdr:col>8</xdr:col>
      <xdr:colOff>99681</xdr:colOff>
      <xdr:row>8</xdr:row>
      <xdr:rowOff>54879</xdr:rowOff>
    </xdr:to>
    <xdr:sp macro="" textlink="">
      <xdr:nvSpPr>
        <xdr:cNvPr id="29" name="Rectangle 28">
          <a:extLst>
            <a:ext uri="{FF2B5EF4-FFF2-40B4-BE49-F238E27FC236}">
              <a16:creationId xmlns:a16="http://schemas.microsoft.com/office/drawing/2014/main" id="{A577D547-C5FE-4261-BD31-B1E7C5653393}"/>
            </a:ext>
          </a:extLst>
        </xdr:cNvPr>
        <xdr:cNvSpPr/>
      </xdr:nvSpPr>
      <xdr:spPr>
        <a:xfrm>
          <a:off x="3403974" y="662131"/>
          <a:ext cx="1554837" cy="938835"/>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79301</xdr:colOff>
      <xdr:row>3</xdr:row>
      <xdr:rowOff>151309</xdr:rowOff>
    </xdr:from>
    <xdr:to>
      <xdr:col>7</xdr:col>
      <xdr:colOff>568278</xdr:colOff>
      <xdr:row>5</xdr:row>
      <xdr:rowOff>43052</xdr:rowOff>
    </xdr:to>
    <xdr:sp macro="" textlink="">
      <xdr:nvSpPr>
        <xdr:cNvPr id="30" name="TextBox 29">
          <a:extLst>
            <a:ext uri="{FF2B5EF4-FFF2-40B4-BE49-F238E27FC236}">
              <a16:creationId xmlns:a16="http://schemas.microsoft.com/office/drawing/2014/main" id="{194D3E8A-0FCB-4171-8B45-36DFBC323C36}"/>
            </a:ext>
          </a:extLst>
        </xdr:cNvPr>
        <xdr:cNvSpPr txBox="1"/>
      </xdr:nvSpPr>
      <xdr:spPr>
        <a:xfrm>
          <a:off x="3723649" y="731092"/>
          <a:ext cx="1096368" cy="2782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rgbClr val="00A6B7"/>
              </a:solidFill>
            </a:rPr>
            <a:t>Total Order</a:t>
          </a:r>
        </a:p>
      </xdr:txBody>
    </xdr:sp>
    <xdr:clientData/>
  </xdr:twoCellAnchor>
  <xdr:twoCellAnchor>
    <xdr:from>
      <xdr:col>6</xdr:col>
      <xdr:colOff>215696</xdr:colOff>
      <xdr:row>5</xdr:row>
      <xdr:rowOff>70266</xdr:rowOff>
    </xdr:from>
    <xdr:to>
      <xdr:col>8</xdr:col>
      <xdr:colOff>189779</xdr:colOff>
      <xdr:row>6</xdr:row>
      <xdr:rowOff>152583</xdr:rowOff>
    </xdr:to>
    <xdr:sp macro="" textlink="'Pivot Tabel'!J11">
      <xdr:nvSpPr>
        <xdr:cNvPr id="38" name="TextBox 37">
          <a:extLst>
            <a:ext uri="{FF2B5EF4-FFF2-40B4-BE49-F238E27FC236}">
              <a16:creationId xmlns:a16="http://schemas.microsoft.com/office/drawing/2014/main" id="{EAF9E1D2-F4E8-49FE-99B0-D03B773B1A06}"/>
            </a:ext>
          </a:extLst>
        </xdr:cNvPr>
        <xdr:cNvSpPr txBox="1"/>
      </xdr:nvSpPr>
      <xdr:spPr>
        <a:xfrm>
          <a:off x="3860044" y="1036570"/>
          <a:ext cx="1188865" cy="2755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0D93AA-D3AD-4793-B03A-F68A71F4F247}" type="TxLink">
            <a:rPr lang="en-US" sz="1200" b="1" i="0" u="none" strike="noStrike">
              <a:solidFill>
                <a:schemeClr val="bg1"/>
              </a:solidFill>
              <a:latin typeface="Calibri"/>
              <a:ea typeface="Calibri"/>
              <a:cs typeface="Calibri"/>
            </a:rPr>
            <a:pPr/>
            <a:t>829262</a:t>
          </a:fld>
          <a:endParaRPr lang="en-ID" sz="1800" b="1">
            <a:solidFill>
              <a:schemeClr val="bg1"/>
            </a:solidFill>
          </a:endParaRPr>
        </a:p>
      </xdr:txBody>
    </xdr:sp>
    <xdr:clientData/>
  </xdr:twoCellAnchor>
  <xdr:twoCellAnchor>
    <xdr:from>
      <xdr:col>12</xdr:col>
      <xdr:colOff>505873</xdr:colOff>
      <xdr:row>3</xdr:row>
      <xdr:rowOff>75639</xdr:rowOff>
    </xdr:from>
    <xdr:to>
      <xdr:col>14</xdr:col>
      <xdr:colOff>324153</xdr:colOff>
      <xdr:row>8</xdr:row>
      <xdr:rowOff>68138</xdr:rowOff>
    </xdr:to>
    <xdr:sp macro="" textlink="">
      <xdr:nvSpPr>
        <xdr:cNvPr id="41" name="Rectangle 40">
          <a:extLst>
            <a:ext uri="{FF2B5EF4-FFF2-40B4-BE49-F238E27FC236}">
              <a16:creationId xmlns:a16="http://schemas.microsoft.com/office/drawing/2014/main" id="{4ECFFE53-B591-9E2B-EABA-DA8DEE8897EB}"/>
            </a:ext>
          </a:extLst>
        </xdr:cNvPr>
        <xdr:cNvSpPr/>
      </xdr:nvSpPr>
      <xdr:spPr>
        <a:xfrm>
          <a:off x="7794569" y="655422"/>
          <a:ext cx="1033062" cy="958803"/>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12</xdr:col>
      <xdr:colOff>568418</xdr:colOff>
      <xdr:row>3</xdr:row>
      <xdr:rowOff>184912</xdr:rowOff>
    </xdr:from>
    <xdr:to>
      <xdr:col>14</xdr:col>
      <xdr:colOff>448336</xdr:colOff>
      <xdr:row>5</xdr:row>
      <xdr:rowOff>71027</xdr:rowOff>
    </xdr:to>
    <xdr:sp macro="" textlink="">
      <xdr:nvSpPr>
        <xdr:cNvPr id="43" name="TextBox 42">
          <a:extLst>
            <a:ext uri="{FF2B5EF4-FFF2-40B4-BE49-F238E27FC236}">
              <a16:creationId xmlns:a16="http://schemas.microsoft.com/office/drawing/2014/main" id="{BC42E42B-22D6-3192-B906-A7196AB2153A}"/>
            </a:ext>
          </a:extLst>
        </xdr:cNvPr>
        <xdr:cNvSpPr txBox="1"/>
      </xdr:nvSpPr>
      <xdr:spPr>
        <a:xfrm>
          <a:off x="7857114" y="764695"/>
          <a:ext cx="1094700" cy="272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rgbClr val="00A6B7"/>
              </a:solidFill>
            </a:rPr>
            <a:t>Total</a:t>
          </a:r>
          <a:r>
            <a:rPr lang="en-ID" sz="1200" b="1" baseline="0">
              <a:solidFill>
                <a:srgbClr val="00A6B7"/>
              </a:solidFill>
            </a:rPr>
            <a:t> Store</a:t>
          </a:r>
          <a:endParaRPr lang="en-ID" sz="1200" b="1">
            <a:solidFill>
              <a:srgbClr val="00A6B7"/>
            </a:solidFill>
          </a:endParaRPr>
        </a:p>
      </xdr:txBody>
    </xdr:sp>
    <xdr:clientData/>
  </xdr:twoCellAnchor>
  <xdr:twoCellAnchor>
    <xdr:from>
      <xdr:col>13</xdr:col>
      <xdr:colOff>249379</xdr:colOff>
      <xdr:row>5</xdr:row>
      <xdr:rowOff>86386</xdr:rowOff>
    </xdr:from>
    <xdr:to>
      <xdr:col>15</xdr:col>
      <xdr:colOff>489096</xdr:colOff>
      <xdr:row>6</xdr:row>
      <xdr:rowOff>164890</xdr:rowOff>
    </xdr:to>
    <xdr:sp macro="" textlink="'Pivot Tabel'!J8">
      <xdr:nvSpPr>
        <xdr:cNvPr id="47" name="TextBox 46">
          <a:extLst>
            <a:ext uri="{FF2B5EF4-FFF2-40B4-BE49-F238E27FC236}">
              <a16:creationId xmlns:a16="http://schemas.microsoft.com/office/drawing/2014/main" id="{22E47442-D3AD-8016-4833-EE67CBD7D2B7}"/>
            </a:ext>
          </a:extLst>
        </xdr:cNvPr>
        <xdr:cNvSpPr txBox="1"/>
      </xdr:nvSpPr>
      <xdr:spPr>
        <a:xfrm>
          <a:off x="8145466" y="1052690"/>
          <a:ext cx="1454500" cy="271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8931EA-3B7B-4EBD-9770-5113C41B21F8}" type="TxLink">
            <a:rPr lang="en-US" sz="1200" b="1" i="0" u="none" strike="noStrike">
              <a:solidFill>
                <a:schemeClr val="bg1"/>
              </a:solidFill>
              <a:latin typeface="Calibri"/>
              <a:ea typeface="Calibri"/>
              <a:cs typeface="Calibri"/>
            </a:rPr>
            <a:pPr/>
            <a:t>50</a:t>
          </a:fld>
          <a:endParaRPr lang="en-ID" sz="2000" b="1">
            <a:solidFill>
              <a:schemeClr val="bg1"/>
            </a:solidFill>
          </a:endParaRPr>
        </a:p>
      </xdr:txBody>
    </xdr:sp>
    <xdr:clientData/>
  </xdr:twoCellAnchor>
  <xdr:twoCellAnchor editAs="oneCell">
    <xdr:from>
      <xdr:col>1</xdr:col>
      <xdr:colOff>177208</xdr:colOff>
      <xdr:row>18</xdr:row>
      <xdr:rowOff>155404</xdr:rowOff>
    </xdr:from>
    <xdr:to>
      <xdr:col>5</xdr:col>
      <xdr:colOff>254900</xdr:colOff>
      <xdr:row>30</xdr:row>
      <xdr:rowOff>141257</xdr:rowOff>
    </xdr:to>
    <mc:AlternateContent xmlns:mc="http://schemas.openxmlformats.org/markup-compatibility/2006">
      <mc:Choice xmlns:a14="http://schemas.microsoft.com/office/drawing/2010/main" Requires="a14">
        <xdr:graphicFrame macro="">
          <xdr:nvGraphicFramePr>
            <xdr:cNvPr id="53" name="Store_Name">
              <a:extLst>
                <a:ext uri="{FF2B5EF4-FFF2-40B4-BE49-F238E27FC236}">
                  <a16:creationId xmlns:a16="http://schemas.microsoft.com/office/drawing/2014/main" id="{4306A33D-50B9-8DAE-7ED2-76D7C97B296F}"/>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dr:sp macro="" textlink="">
          <xdr:nvSpPr>
            <xdr:cNvPr id="0" name=""/>
            <xdr:cNvSpPr>
              <a:spLocks noTextEdit="1"/>
            </xdr:cNvSpPr>
          </xdr:nvSpPr>
          <xdr:spPr>
            <a:xfrm>
              <a:off x="780458" y="3584404"/>
              <a:ext cx="2490692" cy="2271853"/>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132352</xdr:colOff>
      <xdr:row>24</xdr:row>
      <xdr:rowOff>92265</xdr:rowOff>
    </xdr:from>
    <xdr:to>
      <xdr:col>17</xdr:col>
      <xdr:colOff>417387</xdr:colOff>
      <xdr:row>35</xdr:row>
      <xdr:rowOff>17043</xdr:rowOff>
    </xdr:to>
    <xdr:sp macro="" textlink="">
      <xdr:nvSpPr>
        <xdr:cNvPr id="23" name="Rectangle 22">
          <a:extLst>
            <a:ext uri="{FF2B5EF4-FFF2-40B4-BE49-F238E27FC236}">
              <a16:creationId xmlns:a16="http://schemas.microsoft.com/office/drawing/2014/main" id="{700DAD41-BAF8-AAF0-BE81-94F2ED3C6D9F}"/>
            </a:ext>
          </a:extLst>
        </xdr:cNvPr>
        <xdr:cNvSpPr/>
      </xdr:nvSpPr>
      <xdr:spPr>
        <a:xfrm>
          <a:off x="6813656" y="4730526"/>
          <a:ext cx="3929383" cy="2050647"/>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145722</xdr:colOff>
      <xdr:row>25</xdr:row>
      <xdr:rowOff>83211</xdr:rowOff>
    </xdr:from>
    <xdr:to>
      <xdr:col>17</xdr:col>
      <xdr:colOff>449792</xdr:colOff>
      <xdr:row>35</xdr:row>
      <xdr:rowOff>82141</xdr:rowOff>
    </xdr:to>
    <xdr:graphicFrame macro="">
      <xdr:nvGraphicFramePr>
        <xdr:cNvPr id="13" name="Chart 12">
          <a:extLst>
            <a:ext uri="{FF2B5EF4-FFF2-40B4-BE49-F238E27FC236}">
              <a16:creationId xmlns:a16="http://schemas.microsoft.com/office/drawing/2014/main" id="{0C2C1C2F-3FBD-4496-BBA7-0ECBF729B8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271065</xdr:colOff>
      <xdr:row>24</xdr:row>
      <xdr:rowOff>78071</xdr:rowOff>
    </xdr:from>
    <xdr:to>
      <xdr:col>17</xdr:col>
      <xdr:colOff>60403</xdr:colOff>
      <xdr:row>26</xdr:row>
      <xdr:rowOff>97509</xdr:rowOff>
    </xdr:to>
    <xdr:sp macro="" textlink="">
      <xdr:nvSpPr>
        <xdr:cNvPr id="40" name="TextBox 39">
          <a:extLst>
            <a:ext uri="{FF2B5EF4-FFF2-40B4-BE49-F238E27FC236}">
              <a16:creationId xmlns:a16="http://schemas.microsoft.com/office/drawing/2014/main" id="{7D54BB14-85FC-9D9C-F467-83199C0A817C}"/>
            </a:ext>
          </a:extLst>
        </xdr:cNvPr>
        <xdr:cNvSpPr txBox="1"/>
      </xdr:nvSpPr>
      <xdr:spPr>
        <a:xfrm>
          <a:off x="8167152" y="4716332"/>
          <a:ext cx="2218903" cy="405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chemeClr val="bg1"/>
              </a:solidFill>
            </a:rPr>
            <a:t>Top</a:t>
          </a:r>
          <a:r>
            <a:rPr lang="en-ID" sz="1200" b="1" baseline="0">
              <a:solidFill>
                <a:schemeClr val="bg1"/>
              </a:solidFill>
            </a:rPr>
            <a:t> 5 City By Revenue</a:t>
          </a:r>
          <a:endParaRPr lang="en-ID" sz="1200" b="1">
            <a:solidFill>
              <a:schemeClr val="bg1"/>
            </a:solidFill>
          </a:endParaRPr>
        </a:p>
      </xdr:txBody>
    </xdr:sp>
    <xdr:clientData/>
  </xdr:twoCellAnchor>
  <xdr:twoCellAnchor>
    <xdr:from>
      <xdr:col>11</xdr:col>
      <xdr:colOff>50972</xdr:colOff>
      <xdr:row>6</xdr:row>
      <xdr:rowOff>38563</xdr:rowOff>
    </xdr:from>
    <xdr:to>
      <xdr:col>12</xdr:col>
      <xdr:colOff>415917</xdr:colOff>
      <xdr:row>8</xdr:row>
      <xdr:rowOff>82013</xdr:rowOff>
    </xdr:to>
    <xdr:sp macro="" textlink="">
      <xdr:nvSpPr>
        <xdr:cNvPr id="50" name="Rectangle 49">
          <a:extLst>
            <a:ext uri="{FF2B5EF4-FFF2-40B4-BE49-F238E27FC236}">
              <a16:creationId xmlns:a16="http://schemas.microsoft.com/office/drawing/2014/main" id="{F4FC411F-3827-65F0-69E6-B8E3F3FC3932}"/>
            </a:ext>
          </a:extLst>
        </xdr:cNvPr>
        <xdr:cNvSpPr/>
      </xdr:nvSpPr>
      <xdr:spPr>
        <a:xfrm>
          <a:off x="6732276" y="1198128"/>
          <a:ext cx="972337" cy="429972"/>
        </a:xfrm>
        <a:prstGeom prst="rect">
          <a:avLst/>
        </a:prstGeom>
        <a:solidFill>
          <a:srgbClr val="202426"/>
        </a:solidFill>
        <a:ln>
          <a:solidFill>
            <a:srgbClr val="20242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594130</xdr:colOff>
      <xdr:row>5</xdr:row>
      <xdr:rowOff>191672</xdr:rowOff>
    </xdr:from>
    <xdr:to>
      <xdr:col>12</xdr:col>
      <xdr:colOff>597439</xdr:colOff>
      <xdr:row>7</xdr:row>
      <xdr:rowOff>77786</xdr:rowOff>
    </xdr:to>
    <xdr:sp macro="" textlink="">
      <xdr:nvSpPr>
        <xdr:cNvPr id="51" name="TextBox 50">
          <a:extLst>
            <a:ext uri="{FF2B5EF4-FFF2-40B4-BE49-F238E27FC236}">
              <a16:creationId xmlns:a16="http://schemas.microsoft.com/office/drawing/2014/main" id="{299C97BB-289E-961F-75BE-40729A84172C}"/>
            </a:ext>
          </a:extLst>
        </xdr:cNvPr>
        <xdr:cNvSpPr txBox="1"/>
      </xdr:nvSpPr>
      <xdr:spPr>
        <a:xfrm>
          <a:off x="6668043" y="1157976"/>
          <a:ext cx="1218092" cy="272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200" b="1">
              <a:solidFill>
                <a:srgbClr val="00A6B7"/>
              </a:solidFill>
            </a:rPr>
            <a:t>Stack On Hand</a:t>
          </a:r>
        </a:p>
      </xdr:txBody>
    </xdr:sp>
    <xdr:clientData/>
  </xdr:twoCellAnchor>
  <xdr:twoCellAnchor>
    <xdr:from>
      <xdr:col>11</xdr:col>
      <xdr:colOff>275768</xdr:colOff>
      <xdr:row>7</xdr:row>
      <xdr:rowOff>2502</xdr:rowOff>
    </xdr:from>
    <xdr:to>
      <xdr:col>13</xdr:col>
      <xdr:colOff>515485</xdr:colOff>
      <xdr:row>8</xdr:row>
      <xdr:rowOff>81005</xdr:rowOff>
    </xdr:to>
    <xdr:sp macro="" textlink="'Pivot Tabel'!H3">
      <xdr:nvSpPr>
        <xdr:cNvPr id="52" name="TextBox 51">
          <a:extLst>
            <a:ext uri="{FF2B5EF4-FFF2-40B4-BE49-F238E27FC236}">
              <a16:creationId xmlns:a16="http://schemas.microsoft.com/office/drawing/2014/main" id="{E02AD954-1C69-766B-2D42-1915C0CE3B2C}"/>
            </a:ext>
          </a:extLst>
        </xdr:cNvPr>
        <xdr:cNvSpPr txBox="1"/>
      </xdr:nvSpPr>
      <xdr:spPr>
        <a:xfrm>
          <a:off x="6957072" y="1355328"/>
          <a:ext cx="1454500" cy="2717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B20D33E-8CA4-4EBD-9FE7-87E93D6D3E50}" type="TxLink">
            <a:rPr lang="en-US" sz="1200" b="1" i="0" u="none" strike="noStrike">
              <a:solidFill>
                <a:schemeClr val="bg1"/>
              </a:solidFill>
              <a:latin typeface="Calibri"/>
              <a:ea typeface="Calibri"/>
              <a:cs typeface="Calibri"/>
            </a:rPr>
            <a:pPr/>
            <a:t>29742</a:t>
          </a:fld>
          <a:endParaRPr lang="en-ID" sz="2000" b="1">
            <a:solidFill>
              <a:schemeClr val="bg1"/>
            </a:solidFill>
          </a:endParaRPr>
        </a:p>
      </xdr:txBody>
    </xdr:sp>
    <xdr:clientData/>
  </xdr:twoCellAnchor>
  <xdr:twoCellAnchor editAs="oneCell">
    <xdr:from>
      <xdr:col>1</xdr:col>
      <xdr:colOff>306161</xdr:colOff>
      <xdr:row>4</xdr:row>
      <xdr:rowOff>102053</xdr:rowOff>
    </xdr:from>
    <xdr:to>
      <xdr:col>5</xdr:col>
      <xdr:colOff>230971</xdr:colOff>
      <xdr:row>7</xdr:row>
      <xdr:rowOff>31750</xdr:rowOff>
    </xdr:to>
    <xdr:pic>
      <xdr:nvPicPr>
        <xdr:cNvPr id="54" name="Picture 53">
          <a:extLst>
            <a:ext uri="{FF2B5EF4-FFF2-40B4-BE49-F238E27FC236}">
              <a16:creationId xmlns:a16="http://schemas.microsoft.com/office/drawing/2014/main" id="{10B54C31-77D9-AA5E-B615-24D18BF061FB}"/>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909411" y="864053"/>
          <a:ext cx="2337810" cy="50119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LENOVO" refreshedDate="46318.100114699075" backgroundQuery="1" createdVersion="8" refreshedVersion="8" minRefreshableVersion="3" recordCount="0" supportSubquery="1" supportAdvancedDrill="1" xr:uid="{5AE146EF-59B4-42BE-9856-CE0DA7E67867}">
  <cacheSource type="external" connectionId="7"/>
  <cacheFields count="7">
    <cacheField name="[Measures].[TotalSales($)]" caption="TotalSales($)" numFmtId="0" hierarchy="28" level="32767"/>
    <cacheField name="[calendar].[Date].[Date]" caption="Date" numFmtId="0" level="1">
      <sharedItems containsSemiMixedTypes="0" containsNonDate="0" containsDate="1" containsString="0" minDate="2022-02-01T00:00:00" maxDate="2023-10-01T00:00:00" count="576">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sharedItems>
    </cacheField>
    <cacheField name="[calendar].[Date (Month)].[Date (Month)]" caption="Date (Month)" numFmtId="0" hierarchy="3" level="1">
      <sharedItems count="3">
        <s v="Oct"/>
        <s v="Nov"/>
        <s v="Dec"/>
      </sharedItems>
    </cacheField>
    <cacheField name="[calendar].[Date (Quarter)].[Date (Quarter)]" caption="Date (Quarter)" numFmtId="0" hierarchy="2" level="1">
      <sharedItems count="4">
        <s v="Qtr1"/>
        <s v="Qtr2"/>
        <s v="Qtr3"/>
        <s v="Qtr4"/>
      </sharedItems>
    </cacheField>
    <cacheField name="[calendar].[Date (Year)].[Date (Year)]" caption="Date (Year)" numFmtId="0" hierarchy="1" level="1">
      <sharedItems count="2">
        <s v="2022"/>
        <s v="2023"/>
      </sharedItems>
    </cacheField>
    <cacheField name="[Measures].[TotalProfit($)]" caption="TotalProfit($)" numFmtId="0" hierarchy="32" level="32767"/>
    <cacheField name="[stores].[Store_City].[Store_City]" caption="Store_City" numFmtId="0" hierarchy="14" level="1">
      <sharedItems count="5">
        <s v="Cuidad de Mexico"/>
        <s v="Guadalajara"/>
        <s v="Guanajuato"/>
        <s v="Hermosillo"/>
        <s v="Monterrey"/>
      </sharedItems>
    </cacheField>
  </cacheFields>
  <cacheHierarchies count="42">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4"/>
      </fieldsUsage>
    </cacheHierarchy>
    <cacheHierarchy uniqueName="[calendar].[Date (Quarter)]" caption="Date (Quarter)" attribute="1" defaultMemberUniqueName="[calendar].[Date (Quarter)].[All]" allUniqueName="[calendar].[Date (Quarter)].[All]" dimensionUniqueName="[calendar]" displayFolder="" count="2" memberValueDatatype="130" unbalanced="0">
      <fieldsUsage count="2">
        <fieldUsage x="-1"/>
        <fieldUsage x="3"/>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2" memberValueDatatype="130" unbalanced="0">
      <fieldsUsage count="2">
        <fieldUsage x="-1"/>
        <fieldUsage x="6"/>
      </fieldsUsage>
    </cacheHierarchy>
    <cacheHierarchy uniqueName="[stores].[Store_Location]" caption="Store_Location" attribute="1" defaultMemberUniqueName="[stores].[Store_Location].[All]" allUniqueName="[stores].[Store_Location].[All]" dimensionUniqueName="[stores]" displayFolder="" count="0"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oneField="1">
      <fieldsUsage count="1">
        <fieldUsage x="0"/>
      </fieldsUsage>
    </cacheHierarchy>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oneField="1">
      <fieldsUsage count="1">
        <fieldUsage x="5"/>
      </fieldsUsage>
    </cacheHierarchy>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0138888" backgroundQuery="1" createdVersion="8" refreshedVersion="8" minRefreshableVersion="3" recordCount="0" supportSubquery="1" supportAdvancedDrill="1" xr:uid="{77771E57-7BCE-4C9E-B7F1-35175ECE37D5}">
  <cacheSource type="external" connectionId="7"/>
  <cacheFields count="2">
    <cacheField name="[Measures].[TotalStore]" caption="TotalStore" numFmtId="0" hierarchy="34"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oneField="1">
      <fieldsUsage count="1">
        <fieldUsage x="0"/>
      </fieldsUsage>
    </cacheHierarchy>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0370372" backgroundQuery="1" createdVersion="8" refreshedVersion="8" minRefreshableVersion="3" recordCount="0" supportSubquery="1" supportAdvancedDrill="1" xr:uid="{3BAFBEC1-651A-4C3F-B76F-5BD6E774C849}">
  <cacheSource type="external" connectionId="7"/>
  <cacheFields count="2">
    <cacheField name="[Measures].[TotalProfit($)]" caption="TotalProfit($)" numFmtId="0" hierarchy="32"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oneField="1">
      <fieldsUsage count="1">
        <fieldUsage x="0"/>
      </fieldsUsage>
    </cacheHierarchy>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060185" backgroundQuery="1" createdVersion="8" refreshedVersion="8" minRefreshableVersion="3" recordCount="0" supportSubquery="1" supportAdvancedDrill="1" xr:uid="{925FAFA5-013B-42B3-895C-C80281F0840A}">
  <cacheSource type="external" connectionId="7"/>
  <cacheFields count="2">
    <cacheField name="[Measures].[NumberTransaction]" caption="NumberTransaction" numFmtId="0" hierarchy="30"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cacheHierarchy uniqueName="[Measures].[AverageSales]" caption="AverageSales" measure="1" displayFolder="" measureGroup="sales" count="0"/>
    <cacheHierarchy uniqueName="[Measures].[NumberTransaction]" caption="NumberTransaction" measure="1" displayFolder="" measureGroup="sales" count="0" oneField="1">
      <fieldsUsage count="1">
        <fieldUsage x="0"/>
      </fieldsUsage>
    </cacheHierarchy>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0833334" backgroundQuery="1" createdVersion="8" refreshedVersion="8" minRefreshableVersion="3" recordCount="0" supportSubquery="1" supportAdvancedDrill="1" xr:uid="{1EC202E6-5DA5-46A0-BB58-DD4B54BA4D6D}">
  <cacheSource type="external" connectionId="7"/>
  <cacheFields count="2">
    <cacheField name="[Measures].[AverageProfit($)]" caption="AverageProfit($)" numFmtId="0" hierarchy="33"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oneField="1">
      <fieldsUsage count="1">
        <fieldUsage x="0"/>
      </fieldsUsage>
    </cacheHierarchy>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2685182" backgroundQuery="1" createdVersion="8" refreshedVersion="8" minRefreshableVersion="3" recordCount="0" supportSubquery="1" supportAdvancedDrill="1" xr:uid="{A9EF1B29-0741-43E6-B9F6-08EC9AF5CA80}">
  <cacheSource type="external" connectionId="7"/>
  <cacheFields count="3">
    <cacheField name="[stores].[Store_Location].[Store_Location]" caption="Store_Location" numFmtId="0" hierarchy="15" level="1">
      <sharedItems count="4">
        <s v="Airport"/>
        <s v="Commercial"/>
        <s v="Downtown"/>
        <s v="Residential"/>
      </sharedItems>
    </cacheField>
    <cacheField name="[Measures].[TotalSales($)]" caption="TotalSales($)" numFmtId="0" hierarchy="28"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fieldsUsage count="2">
        <fieldUsage x="-1"/>
        <fieldUsage x="0"/>
      </fieldsUsage>
    </cacheHierarchy>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oneField="1">
      <fieldsUsage count="1">
        <fieldUsage x="1"/>
      </fieldsUsage>
    </cacheHierarchy>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LENOVO" refreshedDate="46318.10107326389" backgroundQuery="1" createdVersion="8" refreshedVersion="8" minRefreshableVersion="3" recordCount="0" supportSubquery="1" supportAdvancedDrill="1" xr:uid="{7FA8C393-F002-4226-B94E-2E0A05CE85A8}">
  <cacheSource type="external" connectionId="7"/>
  <cacheFields count="3">
    <cacheField name="[stores].[Store_City].[Store_City]" caption="Store_City" numFmtId="0" hierarchy="14" level="1">
      <sharedItems count="5">
        <s v="Cuidad de Mexico"/>
        <s v="Guadalajara"/>
        <s v="Guanajuato"/>
        <s v="Hermosillo"/>
        <s v="Monterrey"/>
      </sharedItems>
    </cacheField>
    <cacheField name="[Measures].[TotalProfit($)]" caption="TotalProfit($)" numFmtId="0" hierarchy="32"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2" memberValueDatatype="130" unbalanced="0">
      <fieldsUsage count="2">
        <fieldUsage x="-1"/>
        <fieldUsage x="0"/>
      </fieldsUsage>
    </cacheHierarchy>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oneField="1">
      <fieldsUsage count="1">
        <fieldUsage x="1"/>
      </fieldsUsage>
    </cacheHierarchy>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LENOVO" refreshedDate="46318.101074074075" backgroundQuery="1" createdVersion="8" refreshedVersion="8" minRefreshableVersion="3" recordCount="0" supportSubquery="1" supportAdvancedDrill="1" xr:uid="{D5CB78DF-44C7-43FE-99CA-A9BB1E6875BD}">
  <cacheSource type="external" connectionId="7"/>
  <cacheFields count="6">
    <cacheField name="[Measures].[TotalSales($)]" caption="TotalSales($)" numFmtId="0" hierarchy="28" level="32767"/>
    <cacheField name="[calendar].[Date].[Date]" caption="Date" numFmtId="0" level="1">
      <sharedItems containsSemiMixedTypes="0" containsNonDate="0" containsDate="1" containsString="0" minDate="2022-02-01T00:00:00" maxDate="2023-10-01T00:00:00" count="576">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sharedItems>
    </cacheField>
    <cacheField name="[calendar].[Date (Month)].[Date (Month)]" caption="Date (Month)" numFmtId="0" hierarchy="3" level="1">
      <sharedItems count="12">
        <s v="Jan"/>
        <s v="Feb"/>
        <s v="Mar"/>
        <s v="Apr"/>
        <s v="May"/>
        <s v="Jun"/>
        <s v="Jul"/>
        <s v="Aug"/>
        <s v="Sep"/>
        <s v="Oct"/>
        <s v="Nov"/>
        <s v="Dec"/>
      </sharedItems>
    </cacheField>
    <cacheField name="[calendar].[Date (Quarter)].[Date (Quarter)]" caption="Date (Quarter)" numFmtId="0" hierarchy="2" level="1">
      <sharedItems count="4">
        <s v="Qtr1"/>
        <s v="Qtr2"/>
        <s v="Qtr3"/>
        <s v="Qtr4"/>
      </sharedItems>
    </cacheField>
    <cacheField name="[calendar].[Date (Year)].[Date (Year)]" caption="Date (Year)" numFmtId="0" hierarchy="1" level="1">
      <sharedItems count="2">
        <s v="2022"/>
        <s v="2023"/>
      </sharedItems>
    </cacheField>
    <cacheField name="[Measures].[TotalProfit($)]" caption="TotalProfit($)" numFmtId="0" hierarchy="32" level="32767"/>
  </cacheFields>
  <cacheHierarchies count="42">
    <cacheHierarchy uniqueName="[calendar].[Date]" caption="Date" attribute="1" time="1" defaultMemberUniqueName="[calendar].[Date].[All]" allUniqueName="[calendar].[Date].[All]" dimensionUniqueName="[calendar]" displayFolder="" count="2" memberValueDatatype="7" unbalanced="0">
      <fieldsUsage count="2">
        <fieldUsage x="-1"/>
        <fieldUsage x="1"/>
      </fieldsUsage>
    </cacheHierarchy>
    <cacheHierarchy uniqueName="[calendar].[Date (Year)]" caption="Date (Year)" attribute="1" defaultMemberUniqueName="[calendar].[Date (Year)].[All]" allUniqueName="[calendar].[Date (Year)].[All]" dimensionUniqueName="[calendar]" displayFolder="" count="2" memberValueDatatype="130" unbalanced="0">
      <fieldsUsage count="2">
        <fieldUsage x="-1"/>
        <fieldUsage x="4"/>
      </fieldsUsage>
    </cacheHierarchy>
    <cacheHierarchy uniqueName="[calendar].[Date (Quarter)]" caption="Date (Quarter)" attribute="1" defaultMemberUniqueName="[calendar].[Date (Quarter)].[All]" allUniqueName="[calendar].[Date (Quarter)].[All]" dimensionUniqueName="[calendar]" displayFolder="" count="2" memberValueDatatype="130" unbalanced="0">
      <fieldsUsage count="2">
        <fieldUsage x="-1"/>
        <fieldUsage x="3"/>
      </fieldsUsage>
    </cacheHierarchy>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oneField="1">
      <fieldsUsage count="1">
        <fieldUsage x="0"/>
      </fieldsUsage>
    </cacheHierarchy>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oneField="1">
      <fieldsUsage count="1">
        <fieldUsage x="5"/>
      </fieldsUsage>
    </cacheHierarchy>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4305552" backgroundQuery="1" createdVersion="8" refreshedVersion="8" minRefreshableVersion="3" recordCount="0" supportSubquery="1" supportAdvancedDrill="1" xr:uid="{19F6A794-A93C-4D95-93F0-9AEED2F362DA}">
  <cacheSource type="external" connectionId="7"/>
  <cacheFields count="2">
    <cacheField name="[Measures].[TotalUnitSold]" caption="TotalUnitSold" numFmtId="0" hierarchy="27"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oneField="1">
      <fieldsUsage count="1">
        <fieldUsage x="0"/>
      </fieldsUsage>
    </cacheHierarchy>
    <cacheHierarchy uniqueName="[Measures].[TotalSales($)]" caption="TotalSales($)" measure="1" displayFolder="" measureGroup="sales" count="0"/>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4652775" backgroundQuery="1" createdVersion="8" refreshedVersion="8" minRefreshableVersion="3" recordCount="0" supportSubquery="1" supportAdvancedDrill="1" xr:uid="{E2155475-DD74-4F4F-930F-BB264A7B968E}">
  <cacheSource type="external" connectionId="7"/>
  <cacheFields count="2">
    <cacheField name="[Measures].[TotalSales($)]" caption="TotalSales($)" numFmtId="0" hierarchy="28"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oneField="1">
      <fieldsUsage count="1">
        <fieldUsage x="0"/>
      </fieldsUsage>
    </cacheHierarchy>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488426" backgroundQuery="1" createdVersion="8" refreshedVersion="8" minRefreshableVersion="3" recordCount="0" supportSubquery="1" supportAdvancedDrill="1" xr:uid="{90349478-7C0B-4218-8137-05779D21879D}">
  <cacheSource type="external" connectionId="7"/>
  <cacheFields count="2">
    <cacheField name="[Measures].[AverageSales]" caption="AverageSales" numFmtId="0" hierarchy="29"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cacheHierarchy uniqueName="[Measures].[AverageSales]" caption="AverageSales" measure="1" displayFolder="" measureGroup="sales" count="0" oneField="1">
      <fieldsUsage count="1">
        <fieldUsage x="0"/>
      </fieldsUsage>
    </cacheHierarchy>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5694445" backgroundQuery="1" createdVersion="8" refreshedVersion="8" minRefreshableVersion="3" recordCount="0" supportSubquery="1" supportAdvancedDrill="1" xr:uid="{05D5F708-2F52-4F2B-9071-D410E0503E5D}">
  <cacheSource type="external" connectionId="7"/>
  <cacheFields count="4">
    <cacheField name="[stores].[Store_City].[Store_City]" caption="Store_City" numFmtId="0" hierarchy="14" level="1">
      <sharedItems count="5">
        <s v="Cuidad de Mexico"/>
        <s v="Guadalajara"/>
        <s v="Guanajuato"/>
        <s v="Hermosillo"/>
        <s v="Monterrey"/>
      </sharedItems>
    </cacheField>
    <cacheField name="[Measures].[TotalStore]" caption="TotalStore" numFmtId="0" hierarchy="34" level="32767"/>
    <cacheField name="[stores].[Store_Name].[Store_Name]" caption="Store_Name" numFmtId="0" hierarchy="13" level="1">
      <sharedItems containsSemiMixedTypes="0" containsNonDate="0" containsString="0"/>
    </cacheField>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3"/>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fieldsUsage count="2">
        <fieldUsage x="-1"/>
        <fieldUsage x="2"/>
      </fieldsUsage>
    </cacheHierarchy>
    <cacheHierarchy uniqueName="[stores].[Store_City]" caption="Store_City" attribute="1" defaultMemberUniqueName="[stores].[Store_City].[All]" allUniqueName="[stores].[Store_City].[All]" dimensionUniqueName="[stores]" displayFolder="" count="2" memberValueDatatype="130" unbalanced="0">
      <fieldsUsage count="2">
        <fieldUsage x="-1"/>
        <fieldUsage x="0"/>
      </fieldsUsage>
    </cacheHierarchy>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oneField="1">
      <fieldsUsage count="1">
        <fieldUsage x="1"/>
      </fieldsUsage>
    </cacheHierarchy>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LENOVO" refreshedDate="46318.101076157407" backgroundQuery="1" createdVersion="8" refreshedVersion="8" minRefreshableVersion="3" recordCount="0" supportSubquery="1" supportAdvancedDrill="1" xr:uid="{E69167EA-9B0F-4D4D-A3F0-8024BB106073}">
  <cacheSource type="external" connectionId="7"/>
  <cacheFields count="3">
    <cacheField name="[stores].[Store_City].[Store_City]" caption="Store_City" numFmtId="0" hierarchy="14" level="1">
      <sharedItems count="5">
        <s v="Cuidad de Mexico"/>
        <s v="Guadalajara"/>
        <s v="Guanajuato"/>
        <s v="Hermosillo"/>
        <s v="Monterrey"/>
      </sharedItems>
    </cacheField>
    <cacheField name="[Measures].[TotalSales($)]" caption="TotalSales($)" numFmtId="0" hierarchy="28"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2"/>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0" memberValueDatatype="130" unbalanced="0"/>
    <cacheHierarchy uniqueName="[stores].[Store_City]" caption="Store_City" attribute="1" defaultMemberUniqueName="[stores].[Store_City].[All]" allUniqueName="[stores].[Store_City].[All]" dimensionUniqueName="[stores]" displayFolder="" count="2" memberValueDatatype="130" unbalanced="0">
      <fieldsUsage count="2">
        <fieldUsage x="-1"/>
        <fieldUsage x="0"/>
      </fieldsUsage>
    </cacheHierarchy>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oneField="1">
      <fieldsUsage count="1">
        <fieldUsage x="1"/>
      </fieldsUsage>
    </cacheHierarchy>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10107650463" backgroundQuery="1" createdVersion="8" refreshedVersion="8" minRefreshableVersion="3" recordCount="0" supportSubquery="1" supportAdvancedDrill="1" xr:uid="{9C2DB64E-CAC5-471A-A60A-ED25C36D3E92}">
  <cacheSource type="external" connectionId="7"/>
  <cacheFields count="2">
    <cacheField name="[Measures].[TotalStackOnHand]" caption="TotalStackOnHand" numFmtId="0" hierarchy="31" level="32767"/>
    <cacheField name="[calendar].[Date (Month)].[Date (Month)]" caption="Date (Month)" numFmtId="0" hierarchy="3" level="1">
      <sharedItems containsSemiMixedTypes="0" containsNonDate="0" containsString="0"/>
    </cacheField>
  </cacheFields>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fieldsUsage count="2">
        <fieldUsage x="-1"/>
        <fieldUsage x="1"/>
      </fieldsUsage>
    </cacheHierarchy>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oneField="1">
      <fieldsUsage count="1">
        <fieldUsage x="0"/>
      </fieldsUsage>
    </cacheHierarchy>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dimensions count="7">
    <dimension name="calendar" uniqueName="[calendar]" caption="calendar"/>
    <dimension name="data_dictionary" uniqueName="[data_dictionary]" caption="data_dictionary"/>
    <dimension name="inventory" uniqueName="[inventory]" caption="inventory"/>
    <dimension measure="1" name="Measures" uniqueName="[Measures]" caption="Measures"/>
    <dimension name="products" uniqueName="[products]" caption="products"/>
    <dimension name="sales" uniqueName="[sales]" caption="sales"/>
    <dimension name="stores" uniqueName="[stores]" caption="stores"/>
  </dimensions>
  <measureGroups count="6">
    <measureGroup name="calendar" caption="calendar"/>
    <measureGroup name="data_dictionary" caption="data_dictionary"/>
    <measureGroup name="inventory" caption="inventory"/>
    <measureGroup name="products" caption="products"/>
    <measureGroup name="sales" caption="sales"/>
    <measureGroup name="stores" caption="stores"/>
  </measureGroups>
  <maps count="11">
    <map measureGroup="0" dimension="0"/>
    <map measureGroup="1" dimension="1"/>
    <map measureGroup="2" dimension="2"/>
    <map measureGroup="2" dimension="4"/>
    <map measureGroup="2" dimension="6"/>
    <map measureGroup="3" dimension="4"/>
    <map measureGroup="4" dimension="0"/>
    <map measureGroup="4" dimension="4"/>
    <map measureGroup="4" dimension="5"/>
    <map measureGroup="4" dimension="6"/>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ENOVO" refreshedDate="46318.099011921295" backgroundQuery="1" createdVersion="3" refreshedVersion="8" minRefreshableVersion="3" recordCount="0" supportSubquery="1" supportAdvancedDrill="1" xr:uid="{D654712C-740B-4292-AA1C-0D415BADF74D}">
  <cacheSource type="external" connectionId="7">
    <extLst>
      <ext xmlns:x14="http://schemas.microsoft.com/office/spreadsheetml/2009/9/main" uri="{F057638F-6D5F-4e77-A914-E7F072B9BCA8}">
        <x14:sourceConnection name="ThisWorkbookDataModel"/>
      </ext>
    </extLst>
  </cacheSource>
  <cacheFields count="0"/>
  <cacheHierarchies count="42">
    <cacheHierarchy uniqueName="[calendar].[Date]" caption="Date" attribute="1" time="1" defaultMemberUniqueName="[calendar].[Date].[All]" allUniqueName="[calendar].[Date].[All]" dimensionUniqueName="[calendar]" displayFolder="" count="0" memberValueDatatype="7" unbalanced="0"/>
    <cacheHierarchy uniqueName="[calendar].[Date (Year)]" caption="Date (Year)" attribute="1" defaultMemberUniqueName="[calendar].[Date (Year)].[All]" allUniqueName="[calendar].[Date (Year)].[All]" dimensionUniqueName="[calendar]" displayFolder="" count="2" memberValueDatatype="130" unbalanced="0"/>
    <cacheHierarchy uniqueName="[calendar].[Date (Quarter)]" caption="Date (Quarter)" attribute="1" defaultMemberUniqueName="[calendar].[Date (Quarter)].[All]" allUniqueName="[calendar].[Date (Quarter)].[All]" dimensionUniqueName="[calendar]" displayFolder="" count="2" memberValueDatatype="130" unbalanced="0"/>
    <cacheHierarchy uniqueName="[calendar].[Date (Month)]" caption="Date (Month)" attribute="1" defaultMemberUniqueName="[calendar].[Date (Month)].[All]" allUniqueName="[calendar].[Date (Month)].[All]" dimensionUniqueName="[calendar]" displayFolder="" count="2" memberValueDatatype="130" unbalanced="0"/>
    <cacheHierarchy uniqueName="[data_dictionary].[Table]" caption="Table" attribute="1" defaultMemberUniqueName="[data_dictionary].[Table].[All]" allUniqueName="[data_dictionary].[Table].[All]" dimensionUniqueName="[data_dictionary]" displayFolder="" count="0" memberValueDatatype="130" unbalanced="0"/>
    <cacheHierarchy uniqueName="[data_dictionary].[Field]" caption="Field" attribute="1" defaultMemberUniqueName="[data_dictionary].[Field].[All]" allUniqueName="[data_dictionary].[Field].[All]" dimensionUniqueName="[data_dictionary]" displayFolder="" count="0" memberValueDatatype="130" unbalanced="0"/>
    <cacheHierarchy uniqueName="[data_dictionary].[Description]" caption="Description" attribute="1" defaultMemberUniqueName="[data_dictionary].[Description].[All]" allUniqueName="[data_dictionary].[Description].[All]" dimensionUniqueName="[data_dictionary]" displayFolder="" count="0" memberValueDatatype="130" unbalanced="0"/>
    <cacheHierarchy uniqueName="[inventory].[Stock_On_Hand]" caption="Stock_On_Hand" attribute="1" defaultMemberUniqueName="[inventory].[Stock_On_Hand].[All]" allUniqueName="[inventory].[Stock_On_Hand].[All]" dimensionUniqueName="[inventory]"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Product_Category]" caption="Product_Category" attribute="1" defaultMemberUniqueName="[products].[Product_Category].[All]" allUniqueName="[products].[Product_Category].[All]" dimensionUniqueName="[products]" displayFolder="" count="0" memberValueDatatype="130" unbalanced="0"/>
    <cacheHierarchy uniqueName="[products].[Product_Cost]" caption="Product_Cost" attribute="1" defaultMemberUniqueName="[products].[Product_Cost].[All]" allUniqueName="[products].[Product_Cost].[All]" dimensionUniqueName="[products]" displayFolder="" count="0" memberValueDatatype="5" unbalanced="0"/>
    <cacheHierarchy uniqueName="[products].[Product_Price]" caption="Product_Price" attribute="1" defaultMemberUniqueName="[products].[Product_Price].[All]" allUniqueName="[products].[Product_Price].[All]" dimensionUniqueName="[products]" displayFolder="" count="0" memberValueDatatype="5" unbalanced="0"/>
    <cacheHierarchy uniqueName="[sales].[Units]" caption="Units" attribute="1" defaultMemberUniqueName="[sales].[Units].[All]" allUniqueName="[sales].[Units].[All]" dimensionUniqueName="[sales]" displayFolder="" count="0" memberValueDatatype="20" unbalanced="0"/>
    <cacheHierarchy uniqueName="[stores].[Store_Name]" caption="Store_Name" attribute="1" defaultMemberUniqueName="[stores].[Store_Name].[All]" allUniqueName="[stores].[Store_Name].[All]" dimensionUniqueName="[stores]" displayFolder="" count="2" memberValueDatatype="130" unbalanced="0"/>
    <cacheHierarchy uniqueName="[stores].[Store_City]" caption="Store_City" attribute="1" defaultMemberUniqueName="[stores].[Store_City].[All]" allUniqueName="[stores].[Store_City].[All]" dimensionUniqueName="[stores]" displayFolder="" count="2" memberValueDatatype="130" unbalanced="0"/>
    <cacheHierarchy uniqueName="[stores].[Store_Location]" caption="Store_Location" attribute="1" defaultMemberUniqueName="[stores].[Store_Location].[All]" allUniqueName="[stores].[Store_Location].[All]" dimensionUniqueName="[stores]" displayFolder="" count="2" memberValueDatatype="130" unbalanced="0"/>
    <cacheHierarchy uniqueName="[stores].[Store_Open_Date]" caption="Store_Open_Date" attribute="1" time="1" defaultMemberUniqueName="[stores].[Store_Open_Date].[All]" allUniqueName="[stores].[Store_Open_Date].[All]" dimensionUniqueName="[stores]" displayFolder="" count="0" memberValueDatatype="7" unbalanced="0"/>
    <cacheHierarchy uniqueName="[calendar].[Date (Month Index)]" caption="Date (Month Index)" attribute="1" defaultMemberUniqueName="[calendar].[Date (Month Index)].[All]" allUniqueName="[calendar].[Date (Month Index)].[All]" dimensionUniqueName="[calendar]" displayFolder="" count="0" memberValueDatatype="20" unbalanced="0" hidden="1"/>
    <cacheHierarchy uniqueName="[inventory].[Product_ID]" caption="Product_ID" attribute="1" defaultMemberUniqueName="[inventory].[Product_ID].[All]" allUniqueName="[inventory].[Product_ID].[All]" dimensionUniqueName="[inventory]" displayFolder="" count="0" memberValueDatatype="20" unbalanced="0" hidden="1"/>
    <cacheHierarchy uniqueName="[inventory].[Store_ID]" caption="Store_ID" attribute="1" defaultMemberUniqueName="[inventory].[Store_ID].[All]" allUniqueName="[inventory].[Store_ID].[All]" dimensionUniqueName="[inventory]" displayFolder="" count="0" memberValueDatatype="20" unbalanced="0" hidden="1"/>
    <cacheHierarchy uniqueName="[products].[Product_ID]" caption="Product_ID" attribute="1" defaultMemberUniqueName="[products].[Product_ID].[All]" allUniqueName="[products].[Product_ID].[All]" dimensionUniqueName="[products]" displayFolder="" count="0" memberValueDatatype="20" unbalanced="0" hidden="1"/>
    <cacheHierarchy uniqueName="[sales].[Date]" caption="Date" attribute="1" time="1" defaultMemberUniqueName="[sales].[Date].[All]" allUniqueName="[sales].[Date].[All]" dimensionUniqueName="[sales]" displayFolder="" count="0" memberValueDatatype="7" unbalanced="0" hidden="1"/>
    <cacheHierarchy uniqueName="[sales].[Product_ID]" caption="Product_ID" attribute="1" defaultMemberUniqueName="[sales].[Product_ID].[All]" allUniqueName="[sales].[Product_ID].[All]" dimensionUniqueName="[sales]" displayFolder="" count="0" memberValueDatatype="20" unbalanced="0" hidden="1"/>
    <cacheHierarchy uniqueName="[sales].[Sale_ID]" caption="Sale_ID" attribute="1" defaultMemberUniqueName="[sales].[Sale_ID].[All]" allUniqueName="[sales].[Sale_ID].[All]" dimensionUniqueName="[sales]" displayFolder="" count="0" memberValueDatatype="20" unbalanced="0" hidden="1"/>
    <cacheHierarchy uniqueName="[sales].[Store_ID]" caption="Store_ID" attribute="1" defaultMemberUniqueName="[sales].[Store_ID].[All]" allUniqueName="[sales].[Store_ID].[All]" dimensionUniqueName="[sales]" displayFolder="" count="0" memberValueDatatype="20" unbalanced="0" hidden="1"/>
    <cacheHierarchy uniqueName="[stores].[Store_ID]" caption="Store_ID" attribute="1" defaultMemberUniqueName="[stores].[Store_ID].[All]" allUniqueName="[stores].[Store_ID].[All]" dimensionUniqueName="[stores]" displayFolder="" count="0" memberValueDatatype="20" unbalanced="0" hidden="1"/>
    <cacheHierarchy uniqueName="[Measures].[Sum of Stock_On_Hand]" caption="Sum of Stock_On_Hand" measure="1" displayFolder="" measureGroup="inventory" count="0">
      <extLst>
        <ext xmlns:x15="http://schemas.microsoft.com/office/spreadsheetml/2010/11/main" uri="{B97F6D7D-B522-45F9-BDA1-12C45D357490}">
          <x15:cacheHierarchy aggregatedColumn="7"/>
        </ext>
      </extLst>
    </cacheHierarchy>
    <cacheHierarchy uniqueName="[Measures].[TotalUnitSold]" caption="TotalUnitSold" measure="1" displayFolder="" measureGroup="sales" count="0"/>
    <cacheHierarchy uniqueName="[Measures].[TotalSales($)]" caption="TotalSales($)" measure="1" displayFolder="" measureGroup="sales" count="0"/>
    <cacheHierarchy uniqueName="[Measures].[AverageSales]" caption="AverageSales" measure="1" displayFolder="" measureGroup="sales" count="0"/>
    <cacheHierarchy uniqueName="[Measures].[NumberTransaction]" caption="NumberTransaction" measure="1" displayFolder="" measureGroup="sales" count="0"/>
    <cacheHierarchy uniqueName="[Measures].[TotalStackOnHand]" caption="TotalStackOnHand" measure="1" displayFolder="" measureGroup="inventory" count="0"/>
    <cacheHierarchy uniqueName="[Measures].[TotalProfit($)]" caption="TotalProfit($)" measure="1" displayFolder="" measureGroup="sales" count="0"/>
    <cacheHierarchy uniqueName="[Measures].[AverageProfit($)]" caption="AverageProfit($)" measure="1" displayFolder="" measureGroup="sales" count="0"/>
    <cacheHierarchy uniqueName="[Measures].[TotalStore]" caption="TotalStore" measure="1" displayFolder="" measureGroup="stores" count="0"/>
    <cacheHierarchy uniqueName="[Measures].[__XL_Count sales]" caption="__XL_Count sales" measure="1" displayFolder="" measureGroup="sales" count="0" hidden="1"/>
    <cacheHierarchy uniqueName="[Measures].[__XL_Count calendar]" caption="__XL_Count calendar" measure="1" displayFolder="" measureGroup="calendar" count="0" hidden="1"/>
    <cacheHierarchy uniqueName="[Measures].[__XL_Count data_dictionary]" caption="__XL_Count data_dictionary" measure="1" displayFolder="" measureGroup="data_dictionary" count="0" hidden="1"/>
    <cacheHierarchy uniqueName="[Measures].[__XL_Count inventory]" caption="__XL_Count inventory" measure="1" displayFolder="" measureGroup="inventory" count="0" hidden="1"/>
    <cacheHierarchy uniqueName="[Measures].[__XL_Count products]" caption="__XL_Count products" measure="1" displayFolder="" measureGroup="products" count="0" hidden="1"/>
    <cacheHierarchy uniqueName="[Measures].[__XL_Count stores]" caption="__XL_Count stores" measure="1" displayFolder="" measureGroup="store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7974316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1F0212D-3A47-4B27-9B82-AA96B2E140E2}" name="PivotTable7" cacheId="5566" applyNumberFormats="0" applyBorderFormats="0" applyFontFormats="0" applyPatternFormats="0" applyAlignmentFormats="0" applyWidthHeightFormats="1" dataCaption="Values" tag="1b0209d6-0901-475d-897c-7c80f8568f5c" updatedVersion="8" minRefreshableVersion="3" subtotalHiddenItems="1" itemPrintTitles="1" createdVersion="8" indent="0" outline="1" outlineData="1" multipleFieldFilters="0" chartFormat="24">
  <location ref="A48:M60" firstHeaderRow="1" firstDataRow="3" firstDataCol="1"/>
  <pivotFields count="7">
    <pivotField dataField="1" subtotalTop="0" showAll="0" defaultSubtotal="0"/>
    <pivotField axis="axisRow" allDrilled="1" subtotalTop="0" showAll="0" dataSourceSort="1" defaultSubtotal="0" defaultAttributeDrillState="1">
      <items count="5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s>
    </pivotField>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4">
        <item x="0" e="0"/>
        <item x="1" e="0"/>
        <item x="2" e="0"/>
        <item x="3" e="0"/>
      </items>
    </pivotField>
    <pivotField axis="axisRow" allDrilled="1" subtotalTop="0" showAll="0" dataSourceSort="1" defaultSubtotal="0" defaultAttributeDrillState="1">
      <items count="2">
        <item x="0"/>
        <item x="1"/>
      </items>
    </pivotField>
    <pivotField dataField="1" subtotalTop="0" showAll="0" defaultSubtotal="0"/>
    <pivotField axis="axisCol" allDrilled="1" subtotalTop="0" showAll="0" dataSourceSort="1" defaultSubtotal="0" defaultAttributeDrillState="1">
      <items count="5">
        <item s="1" x="0"/>
        <item s="1" x="1"/>
        <item s="1" x="2"/>
        <item s="1" x="3"/>
        <item s="1" x="4"/>
      </items>
    </pivotField>
  </pivotFields>
  <rowFields count="4">
    <field x="4"/>
    <field x="3"/>
    <field x="2"/>
    <field x="1"/>
  </rowFields>
  <rowItems count="10">
    <i>
      <x/>
    </i>
    <i r="1">
      <x/>
    </i>
    <i r="1">
      <x v="1"/>
    </i>
    <i r="1">
      <x v="2"/>
    </i>
    <i r="1">
      <x v="3"/>
    </i>
    <i>
      <x v="1"/>
    </i>
    <i r="1">
      <x/>
    </i>
    <i r="1">
      <x v="1"/>
    </i>
    <i r="1">
      <x v="2"/>
    </i>
    <i t="grand">
      <x/>
    </i>
  </rowItems>
  <colFields count="2">
    <field x="-2"/>
    <field x="6"/>
  </colFields>
  <colItems count="12">
    <i>
      <x/>
      <x/>
    </i>
    <i r="1">
      <x v="1"/>
    </i>
    <i r="1">
      <x v="2"/>
    </i>
    <i r="1">
      <x v="3"/>
    </i>
    <i r="1">
      <x v="4"/>
    </i>
    <i i="1">
      <x v="1"/>
      <x/>
    </i>
    <i r="1" i="1">
      <x v="1"/>
    </i>
    <i r="1" i="1">
      <x v="2"/>
    </i>
    <i r="1" i="1">
      <x v="3"/>
    </i>
    <i r="1" i="1">
      <x v="4"/>
    </i>
    <i t="grand">
      <x/>
    </i>
    <i t="grand" i="1">
      <x v="1"/>
    </i>
  </colItems>
  <dataFields count="2">
    <dataField fld="0" subtotal="count" baseField="0" baseItem="0"/>
    <dataField fld="5" subtotal="count" baseField="0" baseItem="0"/>
  </dataFields>
  <formats count="1">
    <format dxfId="3">
      <pivotArea collapsedLevelsAreSubtotals="1" fieldPosition="0">
        <references count="1">
          <reference field="4" count="1">
            <x v="0"/>
          </reference>
        </references>
      </pivotArea>
    </format>
  </formats>
  <chartFormats count="2">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colHierarchiesUsage count="2">
    <colHierarchyUsage hierarchyUsage="-2"/>
    <colHierarchyUsage hierarchyUsage="1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C60300-9D95-4B13-8E16-89A3F6275EEB}" name="PivotTable13" cacheId="5734" applyNumberFormats="0" applyBorderFormats="0" applyFontFormats="0" applyPatternFormats="0" applyAlignmentFormats="0" applyWidthHeightFormats="1" dataCaption="Values" tag="a9d77560-6a6a-4916-bfad-d32d4da83d63" updatedVersion="8" minRefreshableVersion="3" useAutoFormatting="1" subtotalHiddenItems="1" itemPrintTitles="1" createdVersion="8" indent="0" outline="1" outlineData="1" multipleFieldFilters="0">
  <location ref="G13:G1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2CFBF1-E153-404C-8B2B-49A964F6E7ED}" name="PivotTable10" cacheId="5725" applyNumberFormats="0" applyBorderFormats="0" applyFontFormats="0" applyPatternFormats="0" applyAlignmentFormats="0" applyWidthHeightFormats="1" dataCaption="Values" tag="c5e479e6-07b6-4cf3-891f-11d6d303a323" updatedVersion="8" minRefreshableVersion="3" subtotalHiddenItems="1" itemPrintTitles="1" createdVersion="8" indent="0" outline="1" outlineData="1" multipleFieldFilters="0">
  <location ref="I7:I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activeTabTopLevelEntity name="[stores]"/>
        <x15:activeTabTopLevelEntity name="[calendar]"/>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FA508BE-F8F6-4BAF-9755-B5F43365BF3B}" name="PivotTable14" cacheId="5737" applyNumberFormats="0" applyBorderFormats="0" applyFontFormats="0" applyPatternFormats="0" applyAlignmentFormats="0" applyWidthHeightFormats="1" dataCaption="Values" tag="1188b916-d3f4-4fe3-a519-6637077d9541" updatedVersion="8" minRefreshableVersion="3" subtotalHiddenItems="1" itemPrintTitles="1" createdVersion="8" indent="0" outline="1" outlineData="1" multipleFieldFilters="0" chartFormat="16">
  <location ref="G16:H2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0" count="1" selected="0">
            <x v="0"/>
          </reference>
        </references>
      </pivotArea>
    </chartFormat>
    <chartFormat chart="8" format="8">
      <pivotArea type="data" outline="0" fieldPosition="0">
        <references count="2">
          <reference field="4294967294" count="1" selected="0">
            <x v="0"/>
          </reference>
          <reference field="0" count="1" selected="0">
            <x v="1"/>
          </reference>
        </references>
      </pivotArea>
    </chartFormat>
    <chartFormat chart="8" format="9">
      <pivotArea type="data" outline="0" fieldPosition="0">
        <references count="2">
          <reference field="4294967294" count="1" selected="0">
            <x v="0"/>
          </reference>
          <reference field="0" count="1" selected="0">
            <x v="2"/>
          </reference>
        </references>
      </pivotArea>
    </chartFormat>
    <chartFormat chart="8" format="10">
      <pivotArea type="data" outline="0" fieldPosition="0">
        <references count="2">
          <reference field="4294967294" count="1" selected="0">
            <x v="0"/>
          </reference>
          <reference field="0" count="1" selected="0">
            <x v="3"/>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A05B0CA-0015-4300-9853-17EF0D79796C}" name="PivotTable18" cacheId="5755" applyNumberFormats="0" applyBorderFormats="0" applyFontFormats="0" applyPatternFormats="0" applyAlignmentFormats="0" applyWidthHeightFormats="1" dataCaption="Values" tag="4490aa47-3c19-4a14-8712-3b478fc24076" updatedVersion="8" minRefreshableVersion="3" useAutoFormatting="1" subtotalHiddenItems="1" itemPrintTitles="1" createdVersion="8" indent="0" outline="1" outlineData="1" multipleFieldFilters="0" chartFormat="4">
  <location ref="M12:N18" firstHeaderRow="1" firstDataRow="1" firstDataCol="1"/>
  <pivotFields count="4">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6">
    <i>
      <x v="2"/>
    </i>
    <i>
      <x v="3"/>
    </i>
    <i>
      <x/>
    </i>
    <i>
      <x v="1"/>
    </i>
    <i>
      <x v="4"/>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tores].[Store_Name].&amp;[Maven Toys Pachuca 1]"/>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3" iMeasureHier="34">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9B8526E-0A88-4375-95C8-F6C2B0895435}" name="PivotTable11" cacheId="5728" applyNumberFormats="0" applyBorderFormats="0" applyFontFormats="0" applyPatternFormats="0" applyAlignmentFormats="0" applyWidthHeightFormats="1" dataCaption="Values" tag="b95abc38-94f2-4c32-89ca-772032d1797c" updatedVersion="8" minRefreshableVersion="3" useAutoFormatting="1" subtotalHiddenItems="1" itemPrintTitles="1" createdVersion="8" indent="0" outline="1" outlineData="1" multipleFieldFilters="0">
  <location ref="G10:G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B59B9A9-8B69-4FF3-92A3-A26B4BE48402}" name="PivotTable12" cacheId="5731" applyNumberFormats="0" applyBorderFormats="0" applyFontFormats="0" applyPatternFormats="0" applyAlignmentFormats="0" applyWidthHeightFormats="1" dataCaption="Values" tag="92d818a3-648b-4156-9de1-7f23c5b745ac" updatedVersion="8" minRefreshableVersion="3" useAutoFormatting="1" subtotalHiddenItems="1" itemPrintTitles="1" createdVersion="8" indent="0" outline="1" outlineData="1" multipleFieldFilters="0">
  <location ref="I10:I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E5890B0-8E72-4052-9A01-C8DACB8EB082}" name="PivotTable17" cacheId="5740" applyNumberFormats="0" applyBorderFormats="0" applyFontFormats="0" applyPatternFormats="0" applyAlignmentFormats="0" applyWidthHeightFormats="1" dataCaption="Values" tag="27e29fc9-bf54-421d-9172-3450c84c2a48" updatedVersion="8" minRefreshableVersion="3" useAutoFormatting="1" subtotalHiddenItems="1" itemPrintTitles="1" createdVersion="8" indent="0" outline="1" outlineData="1" multipleFieldFilters="0" chartFormat="8">
  <location ref="J16:K22" firstHeaderRow="1" firstDataRow="1" firstDataCol="1"/>
  <pivotFields count="3">
    <pivotField axis="axisRow" allDrilled="1" subtotalTop="0" showAll="0" measureFilter="1"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2"/>
    </i>
    <i>
      <x v="3"/>
    </i>
    <i>
      <x v="4"/>
    </i>
    <i>
      <x v="1"/>
    </i>
    <i>
      <x/>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6" iMeasureHier="32">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0D160F2-F906-434A-9964-88FDCD5A34D4}" name="PivotTable3" cacheId="5761" applyNumberFormats="0" applyBorderFormats="0" applyFontFormats="0" applyPatternFormats="0" applyAlignmentFormats="0" applyWidthHeightFormats="1" dataCaption="Values" tag="bbc325a8-f6a6-48b0-a36e-34adcae6c8f6" updatedVersion="8" minRefreshableVersion="3" subtotalHiddenItems="1" itemPrintTitles="1" createdVersion="8" indent="0" outline="1" outlineData="1" multipleFieldFilters="0">
  <location ref="G2:G3"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inventory]"/>
        <x15:activeTabTopLevelEntity name="[stor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0B73398-4D94-4701-B293-D86F2457421C}" name="PivotTable2" cacheId="5743" applyNumberFormats="0" applyBorderFormats="0" applyFontFormats="0" applyPatternFormats="0" applyAlignmentFormats="0" applyWidthHeightFormats="1" dataCaption="Values" tag="e8aa9093-8e4e-4695-8a8b-4bfbb6fdd8af" updatedVersion="8" minRefreshableVersion="3" subtotalHiddenItems="1" itemPrintTitles="1" createdVersion="8" indent="0" outline="1" outlineData="1" multipleFieldFilters="0" chartFormat="30">
  <location ref="C4:E35" firstHeaderRow="0" firstDataRow="1" firstDataCol="1"/>
  <pivotFields count="6">
    <pivotField dataField="1" subtotalTop="0" showAll="0" defaultSubtotal="0"/>
    <pivotField axis="axisRow" allDrilled="1" subtotalTop="0" showAll="0" dataSourceSort="1" defaultSubtotal="0" defaultAttributeDrillState="1">
      <items count="5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2">
        <item x="0"/>
        <item x="1"/>
      </items>
    </pivotField>
    <pivotField dataField="1" subtotalTop="0" showAll="0" defaultSubtotal="0"/>
  </pivotFields>
  <rowFields count="4">
    <field x="4"/>
    <field x="3"/>
    <field x="2"/>
    <field x="1"/>
  </rowFields>
  <rowItems count="31">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t="grand">
      <x/>
    </i>
  </rowItems>
  <colFields count="1">
    <field x="-2"/>
  </colFields>
  <colItems count="2">
    <i>
      <x/>
    </i>
    <i i="1">
      <x v="1"/>
    </i>
  </colItems>
  <dataFields count="2">
    <dataField fld="0" subtotal="count" baseField="0" baseItem="0"/>
    <dataField fld="5" subtotal="count" baseField="0" baseItem="0"/>
  </dataFields>
  <formats count="1">
    <format dxfId="4">
      <pivotArea collapsedLevelsAreSubtotals="1" fieldPosition="0">
        <references count="1">
          <reference field="4" count="1">
            <x v="0"/>
          </reference>
        </references>
      </pivotArea>
    </format>
  </formats>
  <chartFormats count="2">
    <chartFormat chart="19"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1"/>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4">
    <rowHierarchyUsage hierarchyUsage="1"/>
    <rowHierarchyUsage hierarchyUsage="2"/>
    <rowHierarchyUsage hierarchyUsage="3"/>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sales]"/>
        <x15:activeTabTopLevelEntity name="[stor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6B11EFF-5F50-439C-B8BD-8CE1EAB7B3D3}" name="PivotTable1" cacheId="5758" applyNumberFormats="0" applyBorderFormats="0" applyFontFormats="0" applyPatternFormats="0" applyAlignmentFormats="0" applyWidthHeightFormats="1" dataCaption="Values" tag="0428826b-c663-4461-be21-d4bce47eb10d" updatedVersion="8" minRefreshableVersion="3" useAutoFormatting="1" subtotalHiddenItems="1" itemPrintTitles="1" createdVersion="8" indent="0" outline="1" outlineData="1" multipleFieldFilters="0" chartFormat="14">
  <location ref="J28:K34" firstHeaderRow="1" firstDataRow="1" firstDataCol="1"/>
  <pivotFields count="3">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i>
    <i>
      <x v="1"/>
    </i>
    <i>
      <x v="4"/>
    </i>
    <i>
      <x v="3"/>
    </i>
    <i>
      <x v="2"/>
    </i>
    <i t="grand">
      <x/>
    </i>
  </rowItems>
  <colItems count="1">
    <i/>
  </colItems>
  <dataFields count="1">
    <dataField fld="1" subtotal="count" baseField="0" baseItem="0"/>
  </dataFields>
  <chartFormats count="1">
    <chartFormat chart="7" format="2" series="1">
      <pivotArea type="data" outline="0" fieldPosition="0">
        <references count="1">
          <reference field="4294967294" count="1" selected="0">
            <x v="0"/>
          </reference>
        </references>
      </pivotArea>
    </chartFormat>
  </chartFormat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6" iMeasureHier="32">
      <autoFilter ref="A1">
        <filterColumn colId="0">
          <top10 val="5" filterVal="5"/>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tores]"/>
        <x15:activeTabTopLevelEntity name="[sal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22ACC9C-EA94-4A6B-A830-AD7909EF3ECA}" name="PivotTable8" cacheId="5749" applyNumberFormats="0" applyBorderFormats="0" applyFontFormats="0" applyPatternFormats="0" applyAlignmentFormats="0" applyWidthHeightFormats="1" dataCaption="Values" tag="bb965df9-63bb-4519-a118-82c54619ef61" updatedVersion="8" minRefreshableVersion="3" useAutoFormatting="1" subtotalHiddenItems="1" itemPrintTitles="1" createdVersion="8" indent="0" outline="1" outlineData="1" multipleFieldFilters="0">
  <location ref="I4:I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9B2256-0C59-48B6-99DB-DD04084E5C55}" name="PivotTable6" cacheId="5746" applyNumberFormats="0" applyBorderFormats="0" applyFontFormats="0" applyPatternFormats="0" applyAlignmentFormats="0" applyWidthHeightFormats="1" dataCaption="Values" tag="ac3c87ee-2331-4ad7-8bb9-df9728ab83b3" updatedVersion="8" minRefreshableVersion="3" useAutoFormatting="1" subtotalHiddenItems="1" itemPrintTitles="1" createdVersion="8" indent="0" outline="1" outlineData="1" multipleFieldFilters="0">
  <location ref="G4:G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store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04F03B-5EC4-4F74-9BF9-56A9DB6ED70F}" name="PivotTable9" cacheId="5752" applyNumberFormats="0" applyBorderFormats="0" applyFontFormats="0" applyPatternFormats="0" applyAlignmentFormats="0" applyWidthHeightFormats="1" dataCaption="Values" tag="92b6aa87-9644-4290-b341-337ec7ca7d6f" updatedVersion="8" minRefreshableVersion="3" useAutoFormatting="1" subtotalHiddenItems="1" itemPrintTitles="1" createdVersion="8" indent="0" outline="1" outlineData="1" multipleFieldFilters="0">
  <location ref="G7:G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42">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Location" xr10:uid="{9641C754-172A-467B-9999-373FECB5E1D1}" sourceName="[stores].[Store_Location]">
  <pivotTables>
    <pivotTable tabId="1" name="PivotTable10"/>
    <pivotTable tabId="1" name="PivotTable11"/>
    <pivotTable tabId="1" name="PivotTable12"/>
    <pivotTable tabId="1" name="PivotTable13"/>
    <pivotTable tabId="1" name="PivotTable14"/>
    <pivotTable tabId="1" name="PivotTable17"/>
    <pivotTable tabId="1" name="PivotTable2"/>
    <pivotTable tabId="1" name="PivotTable6"/>
    <pivotTable tabId="1" name="PivotTable8"/>
    <pivotTable tabId="1" name="PivotTable9"/>
    <pivotTable tabId="1" name="PivotTable18"/>
    <pivotTable tabId="1" name="PivotTable1"/>
    <pivotTable tabId="1" name="PivotTable3"/>
  </pivotTables>
  <data>
    <olap pivotCacheId="1879743164">
      <levels count="2">
        <level uniqueName="[stores].[Store_Location].[(All)]" sourceCaption="(All)" count="0"/>
        <level uniqueName="[stores].[Store_Location].[Store_Location]" sourceCaption="Store_Location" count="4" sortOrder="ascending">
          <ranges>
            <range startItem="0">
              <i n="[stores].[Store_Location].&amp;[Airport]" c="Airport"/>
              <i n="[stores].[Store_Location].&amp;[Commercial]" c="Commercial"/>
              <i n="[stores].[Store_Location].&amp;[Downtown]" c="Downtown"/>
              <i n="[stores].[Store_Location].&amp;[Residential]" c="Residential"/>
            </range>
          </ranges>
        </level>
      </levels>
      <selections count="1">
        <selection n="[stores].[Store_Locat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072647B2-24DE-42B9-B870-F8EC5E38F55F}" sourceName="[calendar].[Date (Year)]">
  <pivotTables>
    <pivotTable tabId="1" name="PivotTable10"/>
    <pivotTable tabId="1" name="PivotTable11"/>
    <pivotTable tabId="1" name="PivotTable12"/>
    <pivotTable tabId="1" name="PivotTable13"/>
    <pivotTable tabId="1" name="PivotTable14"/>
    <pivotTable tabId="1" name="PivotTable6"/>
    <pivotTable tabId="1" name="PivotTable8"/>
    <pivotTable tabId="1" name="PivotTable9"/>
    <pivotTable tabId="1" name="PivotTable17"/>
    <pivotTable tabId="1" name="PivotTable2"/>
    <pivotTable tabId="1" name="PivotTable18"/>
    <pivotTable tabId="1" name="PivotTable1"/>
    <pivotTable tabId="1" name="PivotTable3"/>
  </pivotTables>
  <data>
    <olap pivotCacheId="1879743164">
      <levels count="2">
        <level uniqueName="[calendar].[Date (Year)].[(All)]" sourceCaption="(All)" count="0"/>
        <level uniqueName="[calendar].[Date (Year)].[Date (Year)]" sourceCaption="Date (Year)" count="2">
          <ranges>
            <range startItem="0">
              <i n="[calendar].[Date (Year)].&amp;[2022]" c="2022"/>
              <i n="[calendar].[Date (Year)].&amp;[2023]" c="2023"/>
            </range>
          </ranges>
        </level>
      </levels>
      <selections count="1">
        <selection n="[calendar].[Date (Yea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Quarter" xr10:uid="{0EB985E7-786D-4451-AB21-2BB4BCC16F7B}" sourceName="[calendar].[Date (Quarter)]">
  <pivotTables>
    <pivotTable tabId="1" name="PivotTable10"/>
    <pivotTable tabId="1" name="PivotTable11"/>
    <pivotTable tabId="1" name="PivotTable12"/>
    <pivotTable tabId="1" name="PivotTable13"/>
    <pivotTable tabId="1" name="PivotTable14"/>
    <pivotTable tabId="1" name="PivotTable17"/>
    <pivotTable tabId="1" name="PivotTable2"/>
    <pivotTable tabId="1" name="PivotTable6"/>
    <pivotTable tabId="1" name="PivotTable8"/>
    <pivotTable tabId="1" name="PivotTable9"/>
    <pivotTable tabId="1" name="PivotTable18"/>
    <pivotTable tabId="1" name="PivotTable1"/>
    <pivotTable tabId="1" name="PivotTable3"/>
  </pivotTables>
  <data>
    <olap pivotCacheId="1879743164">
      <levels count="2">
        <level uniqueName="[calendar].[Date (Quarter)].[(All)]" sourceCaption="(All)" count="0"/>
        <level uniqueName="[calendar].[Date (Quarter)].[Date (Quarter)]" sourceCaption="Date (Quarter)" count="4">
          <ranges>
            <range startItem="0">
              <i n="[calendar].[Date (Quarter)].&amp;[Qtr1]" c="Qtr1"/>
              <i n="[calendar].[Date (Quarter)].&amp;[Qtr2]" c="Qtr2"/>
              <i n="[calendar].[Date (Quarter)].&amp;[Qtr3]" c="Qtr3"/>
              <i n="[calendar].[Date (Quarter)].&amp;[Qtr4]" c="Qtr4"/>
            </range>
          </ranges>
        </level>
      </levels>
      <selections count="1">
        <selection n="[calendar].[Date (Quarter)].[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City" xr10:uid="{084617B5-73ED-4636-A4B5-B26C3C1F2170}" sourceName="[stores].[Store_City]">
  <pivotTables>
    <pivotTable tabId="1" name="PivotTable10"/>
    <pivotTable tabId="1" name="PivotTable11"/>
    <pivotTable tabId="1" name="PivotTable12"/>
    <pivotTable tabId="1" name="PivotTable13"/>
    <pivotTable tabId="1" name="PivotTable14"/>
    <pivotTable tabId="1" name="PivotTable2"/>
    <pivotTable tabId="1" name="PivotTable6"/>
    <pivotTable tabId="1" name="PivotTable8"/>
    <pivotTable tabId="1" name="PivotTable9"/>
    <pivotTable tabId="1" name="PivotTable3"/>
  </pivotTables>
  <data>
    <olap pivotCacheId="1879743164">
      <levels count="2">
        <level uniqueName="[stores].[Store_City].[(All)]" sourceCaption="(All)" count="0"/>
        <level uniqueName="[stores].[Store_City].[Store_City]" sourceCaption="Store_City" count="29">
          <ranges>
            <range startItem="0">
              <i n="[stores].[Store_City].&amp;[Aguascalientes]" c="Aguascalientes"/>
              <i n="[stores].[Store_City].&amp;[Campeche]" c="Campeche"/>
              <i n="[stores].[Store_City].&amp;[Chetumal]" c="Chetumal"/>
              <i n="[stores].[Store_City].&amp;[Chihuahua]" c="Chihuahua"/>
              <i n="[stores].[Store_City].&amp;[Chilpancingo]" c="Chilpancingo"/>
              <i n="[stores].[Store_City].&amp;[Ciudad Victoria]" c="Ciudad Victoria"/>
              <i n="[stores].[Store_City].&amp;[Cuernavaca]" c="Cuernavaca"/>
              <i n="[stores].[Store_City].&amp;[Cuidad de Mexico]" c="Cuidad de Mexico"/>
              <i n="[stores].[Store_City].&amp;[Culiacan]" c="Culiacan"/>
              <i n="[stores].[Store_City].&amp;[Durango]" c="Durango"/>
              <i n="[stores].[Store_City].&amp;[Guadalajara]" c="Guadalajara"/>
              <i n="[stores].[Store_City].&amp;[Guanajuato]" c="Guanajuato"/>
              <i n="[stores].[Store_City].&amp;[Hermosillo]" c="Hermosillo"/>
              <i n="[stores].[Store_City].&amp;[La Paz]" c="La Paz"/>
              <i n="[stores].[Store_City].&amp;[Merida]" c="Merida"/>
              <i n="[stores].[Store_City].&amp;[Mexicali]" c="Mexicali"/>
              <i n="[stores].[Store_City].&amp;[Monterrey]" c="Monterrey"/>
              <i n="[stores].[Store_City].&amp;[Morelia]" c="Morelia"/>
              <i n="[stores].[Store_City].&amp;[Oaxaca]" c="Oaxaca"/>
              <i n="[stores].[Store_City].&amp;[Pachuca]" c="Pachuca"/>
              <i n="[stores].[Store_City].&amp;[Puebla]" c="Puebla"/>
              <i n="[stores].[Store_City].&amp;[Saltillo]" c="Saltillo"/>
              <i n="[stores].[Store_City].&amp;[San Luis Potosi]" c="San Luis Potosi"/>
              <i n="[stores].[Store_City].&amp;[Santiago]" c="Santiago"/>
              <i n="[stores].[Store_City].&amp;[Toluca]" c="Toluca"/>
              <i n="[stores].[Store_City].&amp;[Tuxtla Gutierrez]" c="Tuxtla Gutierrez"/>
              <i n="[stores].[Store_City].&amp;[Villahermosa]" c="Villahermosa"/>
              <i n="[stores].[Store_City].&amp;[Xalapa]" c="Xalapa"/>
              <i n="[stores].[Store_City].&amp;[Zacatecas]" c="Zacatecas"/>
            </range>
          </ranges>
        </level>
      </levels>
      <selections count="1">
        <selection n="[stores].[Store_Cit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4306E0F-1FC2-41BD-9F86-2CA7EE232E3D}" sourceName="[calendar].[Date (Month)]">
  <pivotTables>
    <pivotTable tabId="1" name="PivotTable10"/>
    <pivotTable tabId="1" name="PivotTable11"/>
    <pivotTable tabId="1" name="PivotTable12"/>
    <pivotTable tabId="1" name="PivotTable13"/>
    <pivotTable tabId="1" name="PivotTable14"/>
    <pivotTable tabId="1" name="PivotTable17"/>
    <pivotTable tabId="1" name="PivotTable2"/>
    <pivotTable tabId="1" name="PivotTable6"/>
    <pivotTable tabId="1" name="PivotTable8"/>
    <pivotTable tabId="1" name="PivotTable9"/>
    <pivotTable tabId="1" name="PivotTable18"/>
    <pivotTable tabId="1" name="PivotTable1"/>
    <pivotTable tabId="1" name="PivotTable3"/>
  </pivotTables>
  <data>
    <olap pivotCacheId="1879743164">
      <levels count="2">
        <level uniqueName="[calendar].[Date (Month)].[(All)]" sourceCaption="(All)" count="0"/>
        <level uniqueName="[calendar].[Date (Month)].[Date (Month)]" sourceCaption="Date (Month)" count="12">
          <ranges>
            <range startItem="0">
              <i n="[calendar].[Date (Month)].&amp;[Jan]" c="Jan"/>
              <i n="[calendar].[Date (Month)].&amp;[Feb]" c="Feb"/>
              <i n="[calendar].[Date (Month)].&amp;[Mar]" c="Mar"/>
              <i n="[calendar].[Date (Month)].&amp;[Apr]" c="Apr"/>
              <i n="[calendar].[Date (Month)].&amp;[May]" c="May"/>
              <i n="[calendar].[Date (Month)].&amp;[Jun]" c="Jun"/>
              <i n="[calendar].[Date (Month)].&amp;[Jul]" c="Jul"/>
              <i n="[calendar].[Date (Month)].&amp;[Aug]" c="Aug"/>
              <i n="[calendar].[Date (Month)].&amp;[Sep]" c="Sep"/>
              <i n="[calendar].[Date (Month)].&amp;[Oct]" c="Oct"/>
              <i n="[calendar].[Date (Month)].&amp;[Nov]" c="Nov"/>
              <i n="[calendar].[Date (Month)].&amp;[Dec]" c="Dec"/>
            </range>
          </ranges>
        </level>
      </levels>
      <selections count="1">
        <selection n="[calendar].[Date (Month)].[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D904E6A0-1A0E-4BBC-8059-68332980ED79}" sourceName="[stores].[Store_Name]">
  <pivotTables>
    <pivotTable tabId="1" name="PivotTable2"/>
    <pivotTable tabId="1" name="PivotTable10"/>
    <pivotTable tabId="1" name="PivotTable11"/>
    <pivotTable tabId="1" name="PivotTable12"/>
    <pivotTable tabId="1" name="PivotTable13"/>
    <pivotTable tabId="1" name="PivotTable14"/>
    <pivotTable tabId="1" name="PivotTable6"/>
    <pivotTable tabId="1" name="PivotTable8"/>
    <pivotTable tabId="1" name="PivotTable9"/>
    <pivotTable tabId="1" name="PivotTable3"/>
  </pivotTables>
  <data>
    <olap pivotCacheId="1879743164">
      <levels count="2">
        <level uniqueName="[stores].[Store_Name].[(All)]" sourceCaption="(All)" count="0"/>
        <level uniqueName="[stores].[Store_Name].[Store_Name]" sourceCaption="Store_Name" count="50" sortOrder="ascending">
          <ranges>
            <range startItem="0">
              <i n="[stores].[Store_Name].&amp;[Maven Toys Aguascalientes 1]" c="Maven Toys Aguascalientes 1"/>
              <i n="[stores].[Store_Name].&amp;[Maven Toys Campeche 1]" c="Maven Toys Campeche 1"/>
              <i n="[stores].[Store_Name].&amp;[Maven Toys Campeche 2]" c="Maven Toys Campeche 2"/>
              <i n="[stores].[Store_Name].&amp;[Maven Toys Chetumal 1]" c="Maven Toys Chetumal 1"/>
              <i n="[stores].[Store_Name].&amp;[Maven Toys Chihuahua 1]" c="Maven Toys Chihuahua 1"/>
              <i n="[stores].[Store_Name].&amp;[Maven Toys Chihuahua 2]" c="Maven Toys Chihuahua 2"/>
              <i n="[stores].[Store_Name].&amp;[Maven Toys Chilpancingo 1]" c="Maven Toys Chilpancingo 1"/>
              <i n="[stores].[Store_Name].&amp;[Maven Toys Ciudad de Mexico 1]" c="Maven Toys Ciudad de Mexico 1"/>
              <i n="[stores].[Store_Name].&amp;[Maven Toys Ciudad de Mexico 2]" c="Maven Toys Ciudad de Mexico 2"/>
              <i n="[stores].[Store_Name].&amp;[Maven Toys Ciudad de Mexico 3]" c="Maven Toys Ciudad de Mexico 3"/>
              <i n="[stores].[Store_Name].&amp;[Maven Toys Ciudad de Mexico 4]" c="Maven Toys Ciudad de Mexico 4"/>
              <i n="[stores].[Store_Name].&amp;[Maven Toys Ciudad Victoria 1]" c="Maven Toys Ciudad Victoria 1"/>
              <i n="[stores].[Store_Name].&amp;[Maven Toys Cuernavaca 1]" c="Maven Toys Cuernavaca 1"/>
              <i n="[stores].[Store_Name].&amp;[Maven Toys Culiacan 1]" c="Maven Toys Culiacan 1"/>
              <i n="[stores].[Store_Name].&amp;[Maven Toys Durango 1]" c="Maven Toys Durango 1"/>
              <i n="[stores].[Store_Name].&amp;[Maven Toys Guadalajara 1]" c="Maven Toys Guadalajara 1"/>
              <i n="[stores].[Store_Name].&amp;[Maven Toys Guadalajara 2]" c="Maven Toys Guadalajara 2"/>
              <i n="[stores].[Store_Name].&amp;[Maven Toys Guadalajara 3]" c="Maven Toys Guadalajara 3"/>
              <i n="[stores].[Store_Name].&amp;[Maven Toys Guadalajara 4]" c="Maven Toys Guadalajara 4"/>
              <i n="[stores].[Store_Name].&amp;[Maven Toys Guanajuato 1]" c="Maven Toys Guanajuato 1"/>
              <i n="[stores].[Store_Name].&amp;[Maven Toys Guanajuato 2]" c="Maven Toys Guanajuato 2"/>
              <i n="[stores].[Store_Name].&amp;[Maven Toys Guanajuato 3]" c="Maven Toys Guanajuato 3"/>
              <i n="[stores].[Store_Name].&amp;[Maven Toys Hermosillo 1]" c="Maven Toys Hermosillo 1"/>
              <i n="[stores].[Store_Name].&amp;[Maven Toys Hermosillo 2]" c="Maven Toys Hermosillo 2"/>
              <i n="[stores].[Store_Name].&amp;[Maven Toys Hermosillo 3]" c="Maven Toys Hermosillo 3"/>
              <i n="[stores].[Store_Name].&amp;[Maven Toys La Paz 1]" c="Maven Toys La Paz 1"/>
              <i n="[stores].[Store_Name].&amp;[Maven Toys Merida 1]" c="Maven Toys Merida 1"/>
              <i n="[stores].[Store_Name].&amp;[Maven Toys Mexicali 1]" c="Maven Toys Mexicali 1"/>
              <i n="[stores].[Store_Name].&amp;[Maven Toys Mexicali 2]" c="Maven Toys Mexicali 2"/>
              <i n="[stores].[Store_Name].&amp;[Maven Toys Monterrey 1]" c="Maven Toys Monterrey 1"/>
              <i n="[stores].[Store_Name].&amp;[Maven Toys Monterrey 2]" c="Maven Toys Monterrey 2"/>
              <i n="[stores].[Store_Name].&amp;[Maven Toys Monterrey 3]" c="Maven Toys Monterrey 3"/>
              <i n="[stores].[Store_Name].&amp;[Maven Toys Monterrey 4]" c="Maven Toys Monterrey 4"/>
              <i n="[stores].[Store_Name].&amp;[Maven Toys Morelia 1]" c="Maven Toys Morelia 1"/>
              <i n="[stores].[Store_Name].&amp;[Maven Toys Oaxaca 1]" c="Maven Toys Oaxaca 1"/>
              <i n="[stores].[Store_Name].&amp;[Maven Toys Pachuca 1]" c="Maven Toys Pachuca 1"/>
              <i n="[stores].[Store_Name].&amp;[Maven Toys Puebla 1]" c="Maven Toys Puebla 1"/>
              <i n="[stores].[Store_Name].&amp;[Maven Toys Puebla 2]" c="Maven Toys Puebla 2"/>
              <i n="[stores].[Store_Name].&amp;[Maven Toys Puebla 3]" c="Maven Toys Puebla 3"/>
              <i n="[stores].[Store_Name].&amp;[Maven Toys Saltillo 1]" c="Maven Toys Saltillo 1"/>
              <i n="[stores].[Store_Name].&amp;[Maven Toys Saltillo 2]" c="Maven Toys Saltillo 2"/>
              <i n="[stores].[Store_Name].&amp;[Maven Toys San Luis Potosi 1]" c="Maven Toys San Luis Potosi 1"/>
              <i n="[stores].[Store_Name].&amp;[Maven Toys Santiago 1]" c="Maven Toys Santiago 1"/>
              <i n="[stores].[Store_Name].&amp;[Maven Toys Toluca 1]" c="Maven Toys Toluca 1"/>
              <i n="[stores].[Store_Name].&amp;[Maven Toys Toluca 2]" c="Maven Toys Toluca 2"/>
              <i n="[stores].[Store_Name].&amp;[Maven Toys Tuxtla Gutierrez 1]" c="Maven Toys Tuxtla Gutierrez 1"/>
              <i n="[stores].[Store_Name].&amp;[Maven Toys Villahermosa 1]" c="Maven Toys Villahermosa 1"/>
              <i n="[stores].[Store_Name].&amp;[Maven Toys Xalapa 1]" c="Maven Toys Xalapa 1"/>
              <i n="[stores].[Store_Name].&amp;[Maven Toys Xalapa 2]" c="Maven Toys Xalapa 2"/>
              <i n="[stores].[Store_Name].&amp;[Maven Toys Zacatecas 1]" c="Maven Toys Zacatecas 1"/>
            </range>
          </ranges>
        </level>
      </levels>
      <selections count="1">
        <selection n="[stores].[Store_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_Location" xr10:uid="{500E4C78-CCB5-4E1F-8566-B4A3E8419256}" cache="Slicer_Store_Location" caption="Store Location" columnCount="2" level="1" style="SlicerStyleDark5" rowHeight="241300"/>
  <slicer name="Date (Year)" xr10:uid="{05A6D65A-378A-4578-A0AD-E58A72BA343D}" cache="Slicer_Date__Year" caption="Year" columnCount="2" level="1" style="SlicerStyleDark5" rowHeight="241300"/>
  <slicer name="Date (Quarter)" xr10:uid="{4A384A98-2063-4E04-8170-890F38702CCF}" cache="Slicer_Date__Quarter" caption="Quarter" columnCount="2" level="1" style="SlicerStyleDark5" rowHeight="241300"/>
  <slicer name="Store_City" xr10:uid="{1467EA07-134A-4521-ADA5-5EE361946241}" cache="Slicer_Store_City" caption="Store City" startItem="14" level="1" style="SlicerStyleDark5" rowHeight="241300"/>
  <slicer name="Date (Month)" xr10:uid="{B5ABFBB8-539D-4A4C-9421-9238A5207864}" cache="Slicer_Date__Month" caption="Month" startItem="3" level="1" style="SlicerStyleDark5" rowHeight="241300"/>
  <slicer name="Store_Name" xr10:uid="{FE626411-8225-47DD-BE2E-49CF61EAB23A}" cache="Slicer_Store_Name" caption="Store Name" startItem="2" level="1" style="SlicerStyleDark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B33A-814A-42C0-BBA0-5398D1876519}">
  <dimension ref="A2:P75"/>
  <sheetViews>
    <sheetView zoomScale="93" zoomScaleNormal="66" workbookViewId="0">
      <selection activeCell="K68" sqref="K68"/>
    </sheetView>
  </sheetViews>
  <sheetFormatPr defaultRowHeight="15" x14ac:dyDescent="0.25"/>
  <cols>
    <col min="1" max="1" width="16.85546875" bestFit="1" customWidth="1"/>
    <col min="2" max="2" width="17.140625" bestFit="1" customWidth="1"/>
    <col min="3" max="3" width="16.42578125" bestFit="1" customWidth="1"/>
    <col min="4" max="4" width="30.42578125" bestFit="1" customWidth="1"/>
    <col min="5" max="5" width="19" bestFit="1" customWidth="1"/>
    <col min="6" max="6" width="13.7109375" bestFit="1" customWidth="1"/>
    <col min="7" max="7" width="13" bestFit="1" customWidth="1"/>
    <col min="8" max="8" width="27.42578125" bestFit="1" customWidth="1"/>
    <col min="9" max="9" width="14.85546875" bestFit="1" customWidth="1"/>
    <col min="10" max="10" width="16.85546875" bestFit="1" customWidth="1"/>
    <col min="11" max="11" width="13.7109375" bestFit="1" customWidth="1"/>
    <col min="12" max="12" width="17.85546875" bestFit="1" customWidth="1"/>
    <col min="13" max="13" width="16.85546875" bestFit="1" customWidth="1"/>
    <col min="14" max="14" width="10.5703125" bestFit="1" customWidth="1"/>
    <col min="15" max="15" width="38.42578125" bestFit="1" customWidth="1"/>
    <col min="16" max="16" width="35.42578125" bestFit="1" customWidth="1"/>
    <col min="17" max="17" width="13.85546875" bestFit="1" customWidth="1"/>
    <col min="18" max="35" width="10.7109375" bestFit="1" customWidth="1"/>
    <col min="36" max="37" width="11.140625" bestFit="1" customWidth="1"/>
    <col min="38" max="41" width="12.7109375" bestFit="1" customWidth="1"/>
    <col min="42" max="42" width="13.85546875" bestFit="1" customWidth="1"/>
    <col min="43" max="641" width="16.28515625" bestFit="1" customWidth="1"/>
    <col min="642" max="642" width="11.28515625" bestFit="1" customWidth="1"/>
  </cols>
  <sheetData>
    <row r="2" spans="2:14" x14ac:dyDescent="0.25">
      <c r="G2" t="s">
        <v>32</v>
      </c>
    </row>
    <row r="3" spans="2:14" x14ac:dyDescent="0.25">
      <c r="G3" s="10">
        <v>29742</v>
      </c>
      <c r="H3">
        <f>GETPIVOTDATA("[Measures].[TotalStackOnHand]",$G$2)</f>
        <v>29742</v>
      </c>
    </row>
    <row r="4" spans="2:14" x14ac:dyDescent="0.25">
      <c r="C4" s="1" t="s">
        <v>0</v>
      </c>
      <c r="D4" t="s">
        <v>18</v>
      </c>
      <c r="E4" t="s">
        <v>26</v>
      </c>
      <c r="G4" t="s">
        <v>2</v>
      </c>
      <c r="I4" t="s">
        <v>18</v>
      </c>
    </row>
    <row r="5" spans="2:14" x14ac:dyDescent="0.25">
      <c r="C5" s="2" t="s">
        <v>3</v>
      </c>
      <c r="D5" s="10"/>
      <c r="E5" s="10"/>
      <c r="G5" s="10">
        <v>1090565</v>
      </c>
      <c r="H5">
        <f>GETPIVOTDATA("[Measures].[TotalUnitSold]",$G$4)</f>
        <v>1090565</v>
      </c>
      <c r="I5" s="3">
        <v>14444572.350000003</v>
      </c>
      <c r="J5" s="6">
        <f>GETPIVOTDATA("[Measures].[TotalSales($)]",$I$4)</f>
        <v>14444572.350000003</v>
      </c>
    </row>
    <row r="6" spans="2:14" x14ac:dyDescent="0.25">
      <c r="C6" s="4" t="s">
        <v>35</v>
      </c>
      <c r="D6" s="10"/>
      <c r="E6" s="10"/>
    </row>
    <row r="7" spans="2:14" x14ac:dyDescent="0.25">
      <c r="C7" s="5" t="s">
        <v>6</v>
      </c>
      <c r="D7" s="3">
        <v>542554.90999978397</v>
      </c>
      <c r="E7" s="3">
        <v>167126</v>
      </c>
      <c r="G7" t="s">
        <v>25</v>
      </c>
      <c r="I7" t="s">
        <v>29</v>
      </c>
    </row>
    <row r="8" spans="2:14" x14ac:dyDescent="0.25">
      <c r="C8" s="5" t="s">
        <v>7</v>
      </c>
      <c r="D8" s="3">
        <v>541351.64999979502</v>
      </c>
      <c r="E8" s="3">
        <v>161861</v>
      </c>
      <c r="G8" s="3">
        <v>17.418587068984234</v>
      </c>
      <c r="H8" s="6">
        <f>GETPIVOTDATA("[Measures].[AverageSales]",$G$7)</f>
        <v>17.418587068984234</v>
      </c>
      <c r="I8" s="10">
        <v>50</v>
      </c>
      <c r="J8">
        <f>GETPIVOTDATA("[Measures].[TotalStore]",$I$7)</f>
        <v>50</v>
      </c>
    </row>
    <row r="9" spans="2:14" x14ac:dyDescent="0.25">
      <c r="C9" s="5" t="s">
        <v>8</v>
      </c>
      <c r="D9" s="3">
        <v>589485.18999975116</v>
      </c>
      <c r="E9" s="3">
        <v>173992</v>
      </c>
    </row>
    <row r="10" spans="2:14" x14ac:dyDescent="0.25">
      <c r="C10" s="4" t="s">
        <v>36</v>
      </c>
      <c r="D10" s="10"/>
      <c r="E10" s="10"/>
      <c r="G10" t="s">
        <v>26</v>
      </c>
      <c r="I10" t="s">
        <v>27</v>
      </c>
    </row>
    <row r="11" spans="2:14" x14ac:dyDescent="0.25">
      <c r="B11" s="12"/>
      <c r="C11" s="5" t="s">
        <v>9</v>
      </c>
      <c r="D11" s="3">
        <v>681072.97999970091</v>
      </c>
      <c r="E11" s="3">
        <v>190099</v>
      </c>
      <c r="G11" s="3">
        <v>4014029</v>
      </c>
      <c r="H11" s="6">
        <f>GETPIVOTDATA("[Measures].[TotalProfit($)]",$G$10)</f>
        <v>4014029</v>
      </c>
      <c r="I11" s="10">
        <v>829262</v>
      </c>
      <c r="J11">
        <f>GETPIVOTDATA("[Measures].[NumberTransaction]",$I$10)</f>
        <v>829262</v>
      </c>
    </row>
    <row r="12" spans="2:14" x14ac:dyDescent="0.25">
      <c r="C12" s="5" t="s">
        <v>10</v>
      </c>
      <c r="D12" s="3">
        <v>672369.89999969536</v>
      </c>
      <c r="E12" s="3">
        <v>186894</v>
      </c>
      <c r="M12" s="1" t="s">
        <v>0</v>
      </c>
      <c r="N12" t="s">
        <v>29</v>
      </c>
    </row>
    <row r="13" spans="2:14" x14ac:dyDescent="0.25">
      <c r="C13" s="5" t="s">
        <v>11</v>
      </c>
      <c r="D13" s="3">
        <v>661980.21999970311</v>
      </c>
      <c r="E13" s="3">
        <v>189815</v>
      </c>
      <c r="G13" t="s">
        <v>28</v>
      </c>
      <c r="M13" s="2" t="s">
        <v>22</v>
      </c>
      <c r="N13" s="10">
        <v>3</v>
      </c>
    </row>
    <row r="14" spans="2:14" x14ac:dyDescent="0.25">
      <c r="C14" s="4" t="s">
        <v>37</v>
      </c>
      <c r="D14" s="10"/>
      <c r="E14" s="10"/>
      <c r="G14" s="3">
        <v>4.8404834660215954</v>
      </c>
      <c r="H14" s="7">
        <f>GETPIVOTDATA("[Measures].[AverageProfit($)]",$G$13)</f>
        <v>4.8404834660215954</v>
      </c>
      <c r="M14" s="2" t="s">
        <v>23</v>
      </c>
      <c r="N14" s="10">
        <v>3</v>
      </c>
    </row>
    <row r="15" spans="2:14" x14ac:dyDescent="0.25">
      <c r="C15" s="5" t="s">
        <v>12</v>
      </c>
      <c r="D15" s="3">
        <v>556034.22999972652</v>
      </c>
      <c r="E15" s="3">
        <v>176922</v>
      </c>
      <c r="M15" s="2" t="s">
        <v>20</v>
      </c>
      <c r="N15" s="10">
        <v>4</v>
      </c>
    </row>
    <row r="16" spans="2:14" x14ac:dyDescent="0.25">
      <c r="C16" s="5" t="s">
        <v>13</v>
      </c>
      <c r="D16" s="3">
        <v>489422.72999978188</v>
      </c>
      <c r="E16" s="3">
        <v>158931</v>
      </c>
      <c r="G16" s="1" t="s">
        <v>0</v>
      </c>
      <c r="H16" t="s">
        <v>18</v>
      </c>
      <c r="J16" s="1" t="s">
        <v>0</v>
      </c>
      <c r="K16" t="s">
        <v>26</v>
      </c>
      <c r="M16" s="2" t="s">
        <v>21</v>
      </c>
      <c r="N16" s="10">
        <v>4</v>
      </c>
    </row>
    <row r="17" spans="3:14" x14ac:dyDescent="0.25">
      <c r="C17" s="5" t="s">
        <v>14</v>
      </c>
      <c r="D17" s="3">
        <v>585844.03999971051</v>
      </c>
      <c r="E17" s="3">
        <v>166397</v>
      </c>
      <c r="G17" s="2" t="s">
        <v>40</v>
      </c>
      <c r="H17" s="3">
        <v>1289722.5799999875</v>
      </c>
      <c r="J17" s="2" t="s">
        <v>22</v>
      </c>
      <c r="K17" s="3">
        <v>235047</v>
      </c>
      <c r="M17" s="2" t="s">
        <v>24</v>
      </c>
      <c r="N17" s="10">
        <v>4</v>
      </c>
    </row>
    <row r="18" spans="3:14" x14ac:dyDescent="0.25">
      <c r="C18" s="4" t="s">
        <v>5</v>
      </c>
      <c r="D18" s="10"/>
      <c r="E18" s="10"/>
      <c r="G18" s="2" t="s">
        <v>30</v>
      </c>
      <c r="H18" s="3">
        <v>3279139.5200000294</v>
      </c>
      <c r="J18" s="2" t="s">
        <v>23</v>
      </c>
      <c r="K18" s="3">
        <v>263608</v>
      </c>
      <c r="M18" s="2" t="s">
        <v>1</v>
      </c>
      <c r="N18" s="10">
        <v>18</v>
      </c>
    </row>
    <row r="19" spans="3:14" x14ac:dyDescent="0.25">
      <c r="C19" s="5" t="s">
        <v>15</v>
      </c>
      <c r="D19" s="3">
        <v>623874.38999967091</v>
      </c>
      <c r="E19" s="3">
        <v>178799</v>
      </c>
      <c r="G19" s="2" t="s">
        <v>19</v>
      </c>
      <c r="H19" s="3">
        <v>8219596.2700000396</v>
      </c>
      <c r="J19" s="2" t="s">
        <v>24</v>
      </c>
      <c r="K19" s="3">
        <v>346729</v>
      </c>
    </row>
    <row r="20" spans="3:14" x14ac:dyDescent="0.25">
      <c r="C20" s="5" t="s">
        <v>16</v>
      </c>
      <c r="D20" s="3">
        <v>661304.14999964123</v>
      </c>
      <c r="E20" s="3">
        <v>192873</v>
      </c>
      <c r="G20" s="2" t="s">
        <v>31</v>
      </c>
      <c r="H20" s="3">
        <v>1656113.9799999923</v>
      </c>
      <c r="J20" s="2" t="s">
        <v>21</v>
      </c>
      <c r="K20" s="3">
        <v>368930</v>
      </c>
    </row>
    <row r="21" spans="3:14" x14ac:dyDescent="0.25">
      <c r="C21" s="5" t="s">
        <v>17</v>
      </c>
      <c r="D21" s="3">
        <v>877203.68999951624</v>
      </c>
      <c r="E21" s="3">
        <v>246078</v>
      </c>
      <c r="G21" s="2" t="s">
        <v>1</v>
      </c>
      <c r="H21" s="3">
        <v>14444572.350000003</v>
      </c>
      <c r="J21" s="2" t="s">
        <v>20</v>
      </c>
      <c r="K21" s="3">
        <v>465558</v>
      </c>
    </row>
    <row r="22" spans="3:14" x14ac:dyDescent="0.25">
      <c r="C22" s="2" t="s">
        <v>4</v>
      </c>
      <c r="D22" s="10"/>
      <c r="E22" s="10"/>
      <c r="J22" s="2" t="s">
        <v>1</v>
      </c>
      <c r="K22" s="3">
        <v>1679872</v>
      </c>
    </row>
    <row r="23" spans="3:14" x14ac:dyDescent="0.25">
      <c r="C23" s="4" t="s">
        <v>35</v>
      </c>
      <c r="D23" s="10"/>
      <c r="E23" s="10"/>
    </row>
    <row r="24" spans="3:14" x14ac:dyDescent="0.25">
      <c r="C24" s="5" t="s">
        <v>6</v>
      </c>
      <c r="D24" s="3">
        <v>747196.21999958844</v>
      </c>
      <c r="E24" s="3">
        <v>205074</v>
      </c>
    </row>
    <row r="25" spans="3:14" x14ac:dyDescent="0.25">
      <c r="C25" s="5" t="s">
        <v>7</v>
      </c>
      <c r="D25" s="3">
        <v>722632.18999959563</v>
      </c>
      <c r="E25" s="3">
        <v>189314</v>
      </c>
    </row>
    <row r="26" spans="3:14" x14ac:dyDescent="0.25">
      <c r="C26" s="5" t="s">
        <v>8</v>
      </c>
      <c r="D26" s="3">
        <v>883515.63999947254</v>
      </c>
      <c r="E26" s="3">
        <v>231909</v>
      </c>
    </row>
    <row r="27" spans="3:14" x14ac:dyDescent="0.25">
      <c r="C27" s="4" t="s">
        <v>36</v>
      </c>
      <c r="D27" s="10"/>
      <c r="E27" s="10"/>
    </row>
    <row r="28" spans="3:14" x14ac:dyDescent="0.25">
      <c r="C28" s="5" t="s">
        <v>9</v>
      </c>
      <c r="D28" s="3">
        <v>827691.06999951624</v>
      </c>
      <c r="E28" s="3">
        <v>215096</v>
      </c>
      <c r="J28" s="1" t="s">
        <v>0</v>
      </c>
      <c r="K28" t="s">
        <v>18</v>
      </c>
    </row>
    <row r="29" spans="3:14" x14ac:dyDescent="0.25">
      <c r="C29" s="5" t="s">
        <v>10</v>
      </c>
      <c r="D29" s="3">
        <v>825319.48999951314</v>
      </c>
      <c r="E29" s="3">
        <v>210347</v>
      </c>
      <c r="J29" s="2" t="s">
        <v>20</v>
      </c>
      <c r="K29" s="3">
        <v>1649492.0099999823</v>
      </c>
    </row>
    <row r="30" spans="3:14" x14ac:dyDescent="0.25">
      <c r="C30" s="5" t="s">
        <v>11</v>
      </c>
      <c r="D30" s="3">
        <v>808299.24999951734</v>
      </c>
      <c r="E30" s="3">
        <v>207212</v>
      </c>
      <c r="J30" s="2" t="s">
        <v>21</v>
      </c>
      <c r="K30" s="3">
        <v>1322099.4599999932</v>
      </c>
    </row>
    <row r="31" spans="3:14" x14ac:dyDescent="0.25">
      <c r="C31" s="4" t="s">
        <v>37</v>
      </c>
      <c r="D31" s="10"/>
      <c r="E31" s="10"/>
      <c r="J31" s="2" t="s">
        <v>24</v>
      </c>
      <c r="K31" s="3">
        <v>1261845.6999999916</v>
      </c>
    </row>
    <row r="32" spans="3:14" x14ac:dyDescent="0.25">
      <c r="C32" s="5" t="s">
        <v>12</v>
      </c>
      <c r="D32" s="3">
        <v>828348.85999951209</v>
      </c>
      <c r="E32" s="3">
        <v>209807</v>
      </c>
      <c r="J32" s="2" t="s">
        <v>23</v>
      </c>
      <c r="K32" s="3">
        <v>903388.8400000002</v>
      </c>
    </row>
    <row r="33" spans="1:11" x14ac:dyDescent="0.25">
      <c r="C33" s="5" t="s">
        <v>13</v>
      </c>
      <c r="D33" s="3">
        <v>660877.06999962602</v>
      </c>
      <c r="E33" s="3">
        <v>175038</v>
      </c>
      <c r="J33" s="2" t="s">
        <v>22</v>
      </c>
      <c r="K33" s="3">
        <v>869055.82999999821</v>
      </c>
    </row>
    <row r="34" spans="1:11" x14ac:dyDescent="0.25">
      <c r="C34" s="5" t="s">
        <v>14</v>
      </c>
      <c r="D34" s="3">
        <v>658194.47999961139</v>
      </c>
      <c r="E34" s="3">
        <v>180445</v>
      </c>
      <c r="J34" s="2" t="s">
        <v>1</v>
      </c>
      <c r="K34" s="3">
        <v>6005881.8400000092</v>
      </c>
    </row>
    <row r="35" spans="1:11" x14ac:dyDescent="0.25">
      <c r="C35" s="2" t="s">
        <v>1</v>
      </c>
      <c r="D35" s="3">
        <v>14444572.350000003</v>
      </c>
      <c r="E35" s="3">
        <v>4014029</v>
      </c>
    </row>
    <row r="40" spans="1:11" x14ac:dyDescent="0.25">
      <c r="A40" t="s">
        <v>42</v>
      </c>
      <c r="B40" t="s">
        <v>34</v>
      </c>
      <c r="C40" t="s">
        <v>43</v>
      </c>
      <c r="D40" t="s">
        <v>41</v>
      </c>
      <c r="E40" t="s">
        <v>44</v>
      </c>
    </row>
    <row r="41" spans="1:11" x14ac:dyDescent="0.25">
      <c r="A41" t="str" cm="1">
        <f t="array" ref="A41:B45">_xlfn._xlws.SORT(J17:K21,2,-1)</f>
        <v>Cuidad de Mexico</v>
      </c>
      <c r="B41" s="6">
        <v>465558</v>
      </c>
      <c r="C41" s="9"/>
      <c r="D41" s="6" cm="1">
        <f t="array" ref="D41:D45">_xlfn._xlws.SORT(K29:K33,1,-1)</f>
        <v>1649492.0099999823</v>
      </c>
    </row>
    <row r="42" spans="1:11" x14ac:dyDescent="0.25">
      <c r="A42" t="str">
        <v>Guadalajara</v>
      </c>
      <c r="B42" s="6">
        <v>368930</v>
      </c>
      <c r="C42" s="9">
        <f>(B41-B42)/B42</f>
        <v>0.26191418426259722</v>
      </c>
      <c r="D42" s="6">
        <v>1322099.4599999932</v>
      </c>
      <c r="E42" s="9">
        <f>(D41-D42)/D42</f>
        <v>0.24763080229984422</v>
      </c>
    </row>
    <row r="43" spans="1:11" x14ac:dyDescent="0.25">
      <c r="A43" t="str">
        <v>Monterrey</v>
      </c>
      <c r="B43" s="6">
        <v>346729</v>
      </c>
      <c r="C43" s="9">
        <f t="shared" ref="C43:C45" si="0">(B42-B43)/B43</f>
        <v>6.4029833097318078E-2</v>
      </c>
      <c r="D43" s="6">
        <v>1261845.6999999916</v>
      </c>
      <c r="E43" s="9">
        <f t="shared" ref="E43:E45" si="1">(D42-D43)/D43</f>
        <v>4.7750497544986711E-2</v>
      </c>
    </row>
    <row r="44" spans="1:11" x14ac:dyDescent="0.25">
      <c r="A44" t="str">
        <v>Hermosillo</v>
      </c>
      <c r="B44" s="6">
        <v>263608</v>
      </c>
      <c r="C44" s="9">
        <f t="shared" si="0"/>
        <v>0.31532047585809231</v>
      </c>
      <c r="D44" s="6">
        <v>903388.8400000002</v>
      </c>
      <c r="E44" s="9">
        <f t="shared" si="1"/>
        <v>0.39679133074080403</v>
      </c>
    </row>
    <row r="45" spans="1:11" x14ac:dyDescent="0.25">
      <c r="A45" t="str">
        <v>Guanajuato</v>
      </c>
      <c r="B45" s="6">
        <v>235047</v>
      </c>
      <c r="C45" s="9">
        <f t="shared" si="0"/>
        <v>0.12151186783919812</v>
      </c>
      <c r="D45" s="6">
        <v>869055.82999999821</v>
      </c>
      <c r="E45" s="9">
        <f t="shared" si="1"/>
        <v>3.9506103997946899E-2</v>
      </c>
    </row>
    <row r="48" spans="1:11" x14ac:dyDescent="0.25">
      <c r="B48" s="1" t="s">
        <v>33</v>
      </c>
    </row>
    <row r="49" spans="1:13" x14ac:dyDescent="0.25">
      <c r="B49" t="s">
        <v>18</v>
      </c>
      <c r="G49" t="s">
        <v>26</v>
      </c>
      <c r="L49" t="s">
        <v>39</v>
      </c>
      <c r="M49" t="s">
        <v>38</v>
      </c>
    </row>
    <row r="50" spans="1:13" x14ac:dyDescent="0.25">
      <c r="A50" s="1" t="s">
        <v>0</v>
      </c>
      <c r="B50" t="s">
        <v>20</v>
      </c>
      <c r="C50" t="s">
        <v>21</v>
      </c>
      <c r="D50" t="s">
        <v>22</v>
      </c>
      <c r="E50" t="s">
        <v>23</v>
      </c>
      <c r="F50" t="s">
        <v>24</v>
      </c>
      <c r="G50" t="s">
        <v>20</v>
      </c>
      <c r="H50" t="s">
        <v>21</v>
      </c>
      <c r="I50" t="s">
        <v>22</v>
      </c>
      <c r="J50" t="s">
        <v>23</v>
      </c>
      <c r="K50" t="s">
        <v>24</v>
      </c>
    </row>
    <row r="51" spans="1:13" x14ac:dyDescent="0.25">
      <c r="A51" s="2" t="s">
        <v>3</v>
      </c>
      <c r="B51" s="10"/>
      <c r="C51" s="10"/>
      <c r="D51" s="10"/>
      <c r="E51" s="10"/>
      <c r="F51" s="10"/>
      <c r="G51" s="10"/>
      <c r="H51" s="10"/>
      <c r="I51" s="10"/>
      <c r="J51" s="10"/>
      <c r="K51" s="10"/>
      <c r="L51" s="10"/>
      <c r="M51" s="10"/>
    </row>
    <row r="52" spans="1:13" x14ac:dyDescent="0.25">
      <c r="A52" s="4" t="s">
        <v>35</v>
      </c>
      <c r="B52" s="3">
        <v>192511.78000002541</v>
      </c>
      <c r="C52" s="3">
        <v>156444.23000001637</v>
      </c>
      <c r="D52" s="3">
        <v>98328.989999995509</v>
      </c>
      <c r="E52" s="3">
        <v>100339.50999999678</v>
      </c>
      <c r="F52" s="3">
        <v>148044.83000000907</v>
      </c>
      <c r="G52" s="3">
        <v>56366</v>
      </c>
      <c r="H52" s="3">
        <v>47622</v>
      </c>
      <c r="I52" s="3">
        <v>29906</v>
      </c>
      <c r="J52" s="3">
        <v>33220</v>
      </c>
      <c r="K52" s="3">
        <v>44702</v>
      </c>
      <c r="L52" s="3">
        <v>695669.33999969577</v>
      </c>
      <c r="M52" s="3">
        <v>211816</v>
      </c>
    </row>
    <row r="53" spans="1:13" x14ac:dyDescent="0.25">
      <c r="A53" s="4" t="s">
        <v>36</v>
      </c>
      <c r="B53" s="3">
        <v>245610.6100000311</v>
      </c>
      <c r="C53" s="3">
        <v>187487.58000002988</v>
      </c>
      <c r="D53" s="3">
        <v>115526.91999999873</v>
      </c>
      <c r="E53" s="3">
        <v>134390.91999999597</v>
      </c>
      <c r="F53" s="3">
        <v>189921.51000002379</v>
      </c>
      <c r="G53" s="3">
        <v>69871</v>
      </c>
      <c r="H53" s="3">
        <v>53852</v>
      </c>
      <c r="I53" s="3">
        <v>28845</v>
      </c>
      <c r="J53" s="3">
        <v>38891</v>
      </c>
      <c r="K53" s="3">
        <v>51563</v>
      </c>
      <c r="L53" s="3">
        <v>872937.53999959305</v>
      </c>
      <c r="M53" s="3">
        <v>243022</v>
      </c>
    </row>
    <row r="54" spans="1:13" x14ac:dyDescent="0.25">
      <c r="A54" s="4" t="s">
        <v>37</v>
      </c>
      <c r="B54" s="3">
        <v>193576.63000003187</v>
      </c>
      <c r="C54" s="3">
        <v>165109.15000002005</v>
      </c>
      <c r="D54" s="3">
        <v>102092.66999999635</v>
      </c>
      <c r="E54" s="3">
        <v>97738.069999996209</v>
      </c>
      <c r="F54" s="3">
        <v>137715.25000000765</v>
      </c>
      <c r="G54" s="3">
        <v>59887</v>
      </c>
      <c r="H54" s="3">
        <v>50235</v>
      </c>
      <c r="I54" s="3">
        <v>30287</v>
      </c>
      <c r="J54" s="3">
        <v>33904</v>
      </c>
      <c r="K54" s="3">
        <v>40006</v>
      </c>
      <c r="L54" s="3">
        <v>696231.76999964332</v>
      </c>
      <c r="M54" s="3">
        <v>214319</v>
      </c>
    </row>
    <row r="55" spans="1:13" x14ac:dyDescent="0.25">
      <c r="A55" s="4" t="s">
        <v>5</v>
      </c>
      <c r="B55" s="3">
        <v>231971.77000002097</v>
      </c>
      <c r="C55" s="3">
        <v>199068.320000023</v>
      </c>
      <c r="D55" s="3">
        <v>129252.86000000437</v>
      </c>
      <c r="E55" s="3">
        <v>131745.92000000429</v>
      </c>
      <c r="F55" s="3">
        <v>171692.22000002101</v>
      </c>
      <c r="G55" s="3">
        <v>69116</v>
      </c>
      <c r="H55" s="3">
        <v>54008</v>
      </c>
      <c r="I55" s="3">
        <v>36126</v>
      </c>
      <c r="J55" s="3">
        <v>38660</v>
      </c>
      <c r="K55" s="3">
        <v>48493</v>
      </c>
      <c r="L55" s="3">
        <v>863731.08999954932</v>
      </c>
      <c r="M55" s="3">
        <v>246403</v>
      </c>
    </row>
    <row r="56" spans="1:13" x14ac:dyDescent="0.25">
      <c r="A56" s="2" t="s">
        <v>4</v>
      </c>
      <c r="B56" s="10"/>
      <c r="C56" s="10"/>
      <c r="D56" s="10"/>
      <c r="E56" s="10"/>
      <c r="F56" s="10"/>
      <c r="G56" s="10"/>
      <c r="H56" s="10"/>
      <c r="I56" s="10"/>
      <c r="J56" s="10"/>
      <c r="K56" s="10"/>
      <c r="L56" s="10"/>
      <c r="M56" s="10"/>
    </row>
    <row r="57" spans="1:13" x14ac:dyDescent="0.25">
      <c r="A57" s="4" t="s">
        <v>35</v>
      </c>
      <c r="B57" s="3">
        <v>274609.70000001555</v>
      </c>
      <c r="C57" s="3">
        <v>211147.93000002918</v>
      </c>
      <c r="D57" s="3">
        <v>145707.84000000483</v>
      </c>
      <c r="E57" s="3">
        <v>141788.90000000378</v>
      </c>
      <c r="F57" s="3">
        <v>182599.78000002154</v>
      </c>
      <c r="G57" s="3">
        <v>76499</v>
      </c>
      <c r="H57" s="3">
        <v>55638</v>
      </c>
      <c r="I57" s="3">
        <v>36097</v>
      </c>
      <c r="J57" s="3">
        <v>38786</v>
      </c>
      <c r="K57" s="3">
        <v>49181</v>
      </c>
      <c r="L57" s="3">
        <v>955854.14999946882</v>
      </c>
      <c r="M57" s="3">
        <v>256201</v>
      </c>
    </row>
    <row r="58" spans="1:13" x14ac:dyDescent="0.25">
      <c r="A58" s="4" t="s">
        <v>36</v>
      </c>
      <c r="B58" s="3">
        <v>284755.41000001517</v>
      </c>
      <c r="C58" s="3">
        <v>216659.50000001729</v>
      </c>
      <c r="D58" s="3">
        <v>143926.51000000892</v>
      </c>
      <c r="E58" s="3">
        <v>158554.52000001128</v>
      </c>
      <c r="F58" s="3">
        <v>226630.65000002919</v>
      </c>
      <c r="G58" s="3">
        <v>76240</v>
      </c>
      <c r="H58" s="3">
        <v>56083</v>
      </c>
      <c r="I58" s="3">
        <v>37698</v>
      </c>
      <c r="J58" s="3">
        <v>41431</v>
      </c>
      <c r="K58" s="3">
        <v>58749</v>
      </c>
      <c r="L58" s="3">
        <v>1030526.5899994014</v>
      </c>
      <c r="M58" s="3">
        <v>270201</v>
      </c>
    </row>
    <row r="59" spans="1:13" x14ac:dyDescent="0.25">
      <c r="A59" s="4" t="s">
        <v>37</v>
      </c>
      <c r="B59" s="3">
        <v>226456.1100000194</v>
      </c>
      <c r="C59" s="3">
        <v>186182.75000002576</v>
      </c>
      <c r="D59" s="3">
        <v>134220.04000000426</v>
      </c>
      <c r="E59" s="3">
        <v>138831.00000000681</v>
      </c>
      <c r="F59" s="3">
        <v>205241.46000002421</v>
      </c>
      <c r="G59" s="3">
        <v>57579</v>
      </c>
      <c r="H59" s="3">
        <v>51492</v>
      </c>
      <c r="I59" s="3">
        <v>36088</v>
      </c>
      <c r="J59" s="3">
        <v>38716</v>
      </c>
      <c r="K59" s="3">
        <v>54035</v>
      </c>
      <c r="L59" s="3">
        <v>890931.35999949591</v>
      </c>
      <c r="M59" s="3">
        <v>237910</v>
      </c>
    </row>
    <row r="60" spans="1:13" x14ac:dyDescent="0.25">
      <c r="A60" s="2" t="s">
        <v>1</v>
      </c>
      <c r="B60" s="3">
        <v>1649492.0099999823</v>
      </c>
      <c r="C60" s="3">
        <v>1322099.4599999932</v>
      </c>
      <c r="D60" s="3">
        <v>869055.82999999821</v>
      </c>
      <c r="E60" s="3">
        <v>903388.8400000002</v>
      </c>
      <c r="F60" s="3">
        <v>1261845.6999999916</v>
      </c>
      <c r="G60" s="3">
        <v>465558</v>
      </c>
      <c r="H60" s="3">
        <v>368930</v>
      </c>
      <c r="I60" s="3">
        <v>235047</v>
      </c>
      <c r="J60" s="3">
        <v>263608</v>
      </c>
      <c r="K60" s="3">
        <v>346729</v>
      </c>
      <c r="L60" s="3">
        <v>6005881.8400000092</v>
      </c>
      <c r="M60" s="3">
        <v>1679872</v>
      </c>
    </row>
    <row r="70" spans="1:16" x14ac:dyDescent="0.25">
      <c r="A70" t="s">
        <v>42</v>
      </c>
      <c r="B70" t="s">
        <v>46</v>
      </c>
      <c r="C70" t="s">
        <v>47</v>
      </c>
      <c r="D70" t="s">
        <v>45</v>
      </c>
      <c r="F70" t="s">
        <v>48</v>
      </c>
      <c r="G70" t="s">
        <v>49</v>
      </c>
      <c r="H70" t="s">
        <v>50</v>
      </c>
      <c r="I70" t="s">
        <v>51</v>
      </c>
      <c r="J70" t="s">
        <v>52</v>
      </c>
      <c r="K70" t="s">
        <v>53</v>
      </c>
      <c r="L70" t="s">
        <v>54</v>
      </c>
      <c r="M70" t="s">
        <v>55</v>
      </c>
      <c r="N70" t="s">
        <v>56</v>
      </c>
      <c r="O70" t="s">
        <v>57</v>
      </c>
      <c r="P70" t="s">
        <v>58</v>
      </c>
    </row>
    <row r="71" spans="1:16" x14ac:dyDescent="0.25">
      <c r="A71" t="s">
        <v>20</v>
      </c>
      <c r="B71" s="6" cm="1">
        <f t="array" ref="B71">_xlfn.XLOOKUP("Qtr1",$A$52:$A$55,_xlfn.XLOOKUP($A71,$B$50:$F$50,$B$52:$F$55))</f>
        <v>192511.78000002541</v>
      </c>
      <c r="C71" s="6" cm="1">
        <f t="array" ref="C71">_xlfn.XLOOKUP("Qtr4",$A$52:$A$55,_xlfn.XLOOKUP($A71,$B$50:$F$50,$B$52:$F$55))</f>
        <v>231971.77000002097</v>
      </c>
      <c r="D71" s="9">
        <f>(C71-B71)/B71</f>
        <v>0.20497441766935176</v>
      </c>
      <c r="F71" s="13" cm="1">
        <f t="array" ref="F71">_xlfn.XLOOKUP("Qtr1",$A$52:$A$55,_xlfn.XLOOKUP($A71,$B$50:$K$50,$G$52:$P$55))</f>
        <v>56366</v>
      </c>
      <c r="G71" s="13" cm="1">
        <f t="array" ref="G71">_xlfn.XLOOKUP("Qtr4",$A$52:$A$55,_xlfn.XLOOKUP($A71,$B$50:$K$50,$G$52:$P$55))</f>
        <v>69116</v>
      </c>
      <c r="H71" s="9">
        <f>(G71-F71)/F71</f>
        <v>0.22620019160486818</v>
      </c>
      <c r="I71" s="6" cm="1">
        <f t="array" ref="I71">_xlfn.XLOOKUP("Qtr1",$A$57:$A$59,_xlfn.XLOOKUP($A71,$B$50:$F$50,$B$57:$F$59))</f>
        <v>274609.70000001555</v>
      </c>
      <c r="J71" s="6" cm="1">
        <f t="array" ref="J71">_xlfn.XLOOKUP("Qtr3",$A$57:$A$59,_xlfn.XLOOKUP($A71,$B$50:$F$50,$B$57:$F$59))</f>
        <v>226456.1100000194</v>
      </c>
      <c r="K71" s="9">
        <f>(J71-I71)/I71</f>
        <v>-0.17535283713573638</v>
      </c>
      <c r="L71" s="6" cm="1">
        <f t="array" ref="L71">_xlfn.XLOOKUP("Qtr1",$A$57:$A$59,_xlfn.XLOOKUP($A71,$G$50:$K$50,$G$57:$K$59))</f>
        <v>76499</v>
      </c>
      <c r="M71" s="6" cm="1">
        <f t="array" ref="M71">_xlfn.XLOOKUP("Qtr3",$A$57:$A$59,_xlfn.XLOOKUP($A71,$G$50:$K$50,$G$57:$K$59))</f>
        <v>57579</v>
      </c>
      <c r="N71" s="9">
        <f>(M71-L71)/L71</f>
        <v>-0.24732349442476373</v>
      </c>
      <c r="O71" s="9">
        <f>(SUM(B57:B59)-SUM(B52:B54))/SUM(B52:B54)</f>
        <v>0.24398043232668021</v>
      </c>
      <c r="P71" s="9">
        <f>(SUM(G57:G59)-SUM(G52:G54))/SUM(G52:G54)</f>
        <v>0.12998860974404161</v>
      </c>
    </row>
    <row r="72" spans="1:16" x14ac:dyDescent="0.25">
      <c r="A72" t="s">
        <v>21</v>
      </c>
      <c r="B72" s="6" cm="1">
        <f t="array" ref="B72">_xlfn.XLOOKUP("Qtr1",$A$52:$A$55,_xlfn.XLOOKUP($A72,$B$50:$F$50,$B$52:$F$55))</f>
        <v>156444.23000001637</v>
      </c>
      <c r="C72" s="6" cm="1">
        <f t="array" ref="C72">_xlfn.XLOOKUP("Qtr4",$A$52:$A$55,_xlfn.XLOOKUP($A72,$B$50:$F$50,$B$52:$F$55))</f>
        <v>199068.320000023</v>
      </c>
      <c r="D72" s="9">
        <f t="shared" ref="D72:D75" si="2">(C72-B72)/B72</f>
        <v>0.27245549420392284</v>
      </c>
      <c r="F72" s="13" cm="1">
        <f t="array" ref="F72">_xlfn.XLOOKUP("Qtr1",$A$52:$A$55,_xlfn.XLOOKUP($A72,$B$50:$K$50,$G$52:$P$55))</f>
        <v>47622</v>
      </c>
      <c r="G72" s="13" cm="1">
        <f t="array" ref="G72">_xlfn.XLOOKUP("Qtr4",$A$52:$A$55,_xlfn.XLOOKUP($A72,$B$50:$K$50,$G$52:$P$55))</f>
        <v>54008</v>
      </c>
      <c r="H72" s="9">
        <f t="shared" ref="H72:H75" si="3">(G72-F72)/F72</f>
        <v>0.13409768594347152</v>
      </c>
      <c r="I72" s="6" cm="1">
        <f t="array" ref="I72">_xlfn.XLOOKUP("Qtr1",$A$57:$A$59,_xlfn.XLOOKUP($A72,$B$50:$F$50,$B$57:$F$59))</f>
        <v>211147.93000002918</v>
      </c>
      <c r="J72" s="6" cm="1">
        <f t="array" ref="J72">_xlfn.XLOOKUP("Qtr3",$A$57:$A$59,_xlfn.XLOOKUP($A72,$B$50:$F$50,$B$57:$F$59))</f>
        <v>186182.75000002576</v>
      </c>
      <c r="K72" s="9">
        <f t="shared" ref="K72:K75" si="4">(J72-I72)/I72</f>
        <v>-0.11823549489687148</v>
      </c>
      <c r="L72" s="6" cm="1">
        <f t="array" ref="L72">_xlfn.XLOOKUP("Qtr1",$A$57:$A$59,_xlfn.XLOOKUP($A72,$G$50:$K$50,$G$57:$K$59))</f>
        <v>55638</v>
      </c>
      <c r="M72" s="6" cm="1">
        <f t="array" ref="M72">_xlfn.XLOOKUP("Qtr3",$A$57:$A$59,_xlfn.XLOOKUP($A72,$G$50:$K$50,$G$57:$K$59))</f>
        <v>51492</v>
      </c>
      <c r="N72" s="9">
        <f>(M72-L72)/L72</f>
        <v>-7.4517416154426835E-2</v>
      </c>
      <c r="O72" s="9">
        <f>(SUM(C57:C59)-SUM(C52:C54))/SUM(C52:C54)</f>
        <v>0.20617048184097453</v>
      </c>
      <c r="P72" s="9">
        <f>(SUM(H57:H59)-SUM(H52:H54))/SUM(H52:H54)</f>
        <v>7.582938388625593E-2</v>
      </c>
    </row>
    <row r="73" spans="1:16" x14ac:dyDescent="0.25">
      <c r="A73" t="s">
        <v>24</v>
      </c>
      <c r="B73" s="6" cm="1">
        <f t="array" ref="B73">_xlfn.XLOOKUP("Qtr1",$A$52:$A$55,_xlfn.XLOOKUP($A73,$B$50:$F$50,$B$52:$F$55))</f>
        <v>148044.83000000907</v>
      </c>
      <c r="C73" s="6" cm="1">
        <f t="array" ref="C73">_xlfn.XLOOKUP("Qtr4",$A$52:$A$55,_xlfn.XLOOKUP($A73,$B$50:$F$50,$B$52:$F$55))</f>
        <v>171692.22000002101</v>
      </c>
      <c r="D73" s="9">
        <f t="shared" si="2"/>
        <v>0.15973127869450421</v>
      </c>
      <c r="F73" s="13" cm="1">
        <f t="array" ref="F73">_xlfn.XLOOKUP("Qtr1",$A$52:$A$55,_xlfn.XLOOKUP($A73,$B$50:$K$50,$G$52:$P$55))</f>
        <v>44702</v>
      </c>
      <c r="G73" s="13" cm="1">
        <f t="array" ref="G73">_xlfn.XLOOKUP("Qtr4",$A$52:$A$55,_xlfn.XLOOKUP($A73,$B$50:$K$50,$G$52:$P$55))</f>
        <v>48493</v>
      </c>
      <c r="H73" s="9">
        <f t="shared" si="3"/>
        <v>8.4806048946355864E-2</v>
      </c>
      <c r="I73" s="6" cm="1">
        <f t="array" ref="I73">_xlfn.XLOOKUP("Qtr1",$A$57:$A$59,_xlfn.XLOOKUP($A73,$B$50:$F$50,$B$57:$F$59))</f>
        <v>182599.78000002154</v>
      </c>
      <c r="J73" s="6" cm="1">
        <f t="array" ref="J73">_xlfn.XLOOKUP("Qtr3",$A$57:$A$59,_xlfn.XLOOKUP($A73,$B$50:$F$50,$B$57:$F$59))</f>
        <v>205241.46000002421</v>
      </c>
      <c r="K73" s="9">
        <f t="shared" si="4"/>
        <v>0.1239962063481128</v>
      </c>
      <c r="L73" s="6" cm="1">
        <f t="array" ref="L73">_xlfn.XLOOKUP("Qtr1",$A$57:$A$59,_xlfn.XLOOKUP($A73,$G$50:$K$50,$G$57:$K$59))</f>
        <v>49181</v>
      </c>
      <c r="M73" s="6" cm="1">
        <f t="array" ref="M73">_xlfn.XLOOKUP("Qtr3",$A$57:$A$59,_xlfn.XLOOKUP($A73,$G$50:$K$50,$G$57:$K$59))</f>
        <v>54035</v>
      </c>
      <c r="N73" s="9">
        <f t="shared" ref="N72:N75" si="5">(M73-L73)/L73</f>
        <v>9.8696651145767672E-2</v>
      </c>
      <c r="O73" s="9">
        <f>(SUM(F57:F59)-SUM(F52:F54))/SUM(F52:F54)</f>
        <v>0.29177143475328227</v>
      </c>
      <c r="P73" s="9">
        <f>(SUM(K57:K59)-SUM(K52:K54))/SUM(K52:K54)</f>
        <v>0.18855075547988934</v>
      </c>
    </row>
    <row r="74" spans="1:16" x14ac:dyDescent="0.25">
      <c r="A74" t="s">
        <v>23</v>
      </c>
      <c r="B74" s="6" cm="1">
        <f t="array" ref="B74">_xlfn.XLOOKUP("Qtr1",$A$52:$A$55,_xlfn.XLOOKUP($A74,$B$50:$F$50,$B$52:$F$55))</f>
        <v>100339.50999999678</v>
      </c>
      <c r="C74" s="6" cm="1">
        <f t="array" ref="C74">_xlfn.XLOOKUP("Qtr4",$A$52:$A$55,_xlfn.XLOOKUP($A74,$B$50:$F$50,$B$52:$F$55))</f>
        <v>131745.92000000429</v>
      </c>
      <c r="D74" s="9">
        <f t="shared" si="2"/>
        <v>0.31300142884899995</v>
      </c>
      <c r="F74" s="13" cm="1">
        <f t="array" ref="F74">_xlfn.XLOOKUP("Qtr1",$A$52:$A$55,_xlfn.XLOOKUP($A74,$B$50:$K$50,$G$52:$P$55))</f>
        <v>33220</v>
      </c>
      <c r="G74" s="13" cm="1">
        <f t="array" ref="G74">_xlfn.XLOOKUP("Qtr4",$A$52:$A$55,_xlfn.XLOOKUP($A74,$B$50:$K$50,$G$52:$P$55))</f>
        <v>38660</v>
      </c>
      <c r="H74" s="9">
        <f>(G74-F74)/F74</f>
        <v>0.16375677302829622</v>
      </c>
      <c r="I74" s="6" cm="1">
        <f t="array" ref="I74">_xlfn.XLOOKUP("Qtr1",$A$57:$A$59,_xlfn.XLOOKUP($A74,$B$50:$F$50,$B$57:$F$59))</f>
        <v>141788.90000000378</v>
      </c>
      <c r="J74" s="6" cm="1">
        <f t="array" ref="J74">_xlfn.XLOOKUP("Qtr3",$A$57:$A$59,_xlfn.XLOOKUP($A74,$B$50:$F$50,$B$57:$F$59))</f>
        <v>138831.00000000681</v>
      </c>
      <c r="K74" s="9">
        <f t="shared" si="4"/>
        <v>-2.0861294501874891E-2</v>
      </c>
      <c r="L74" s="6" cm="1">
        <f t="array" ref="L74">_xlfn.XLOOKUP("Qtr1",$A$57:$A$59,_xlfn.XLOOKUP($A74,$G$50:$K$50,$G$57:$K$59))</f>
        <v>38786</v>
      </c>
      <c r="M74" s="6" cm="1">
        <f t="array" ref="M74">_xlfn.XLOOKUP("Qtr3",$A$57:$A$59,_xlfn.XLOOKUP($A74,$G$50:$K$50,$G$57:$K$59))</f>
        <v>38716</v>
      </c>
      <c r="N74" s="9">
        <f t="shared" si="5"/>
        <v>-1.8047749187851286E-3</v>
      </c>
      <c r="O74" s="9">
        <f>(SUM(E57:E59)-SUM(E52:E54))/SUM(E52:E54)</f>
        <v>0.3209504659841052</v>
      </c>
      <c r="P74" s="9">
        <f>(SUM(J57:J59)-SUM(J52:J54))/SUM(J52:J54)</f>
        <v>0.12185068150733387</v>
      </c>
    </row>
    <row r="75" spans="1:16" x14ac:dyDescent="0.25">
      <c r="A75" t="s">
        <v>22</v>
      </c>
      <c r="B75" s="6" cm="1">
        <f t="array" ref="B75">_xlfn.XLOOKUP("Qtr1",$A$52:$A$55,_xlfn.XLOOKUP($A75,$B$50:$F$50,$B$52:$F$55))</f>
        <v>98328.989999995509</v>
      </c>
      <c r="C75" s="6" cm="1">
        <f t="array" ref="C75">_xlfn.XLOOKUP("Qtr4",$A$52:$A$55,_xlfn.XLOOKUP($A75,$B$50:$F$50,$B$52:$F$55))</f>
        <v>129252.86000000437</v>
      </c>
      <c r="D75" s="9">
        <v>0.31</v>
      </c>
      <c r="F75" s="13" cm="1">
        <f t="array" ref="F75">_xlfn.XLOOKUP("Qtr1",$A$52:$A$55,_xlfn.XLOOKUP($A75,$B$50:$K$50,$G$52:$P$55))</f>
        <v>29906</v>
      </c>
      <c r="G75" s="13" cm="1">
        <f t="array" ref="G75">_xlfn.XLOOKUP("Qtr4",$A$52:$A$55,_xlfn.XLOOKUP($A75,$B$50:$K$50,$G$52:$P$55))</f>
        <v>36126</v>
      </c>
      <c r="H75" s="9">
        <f t="shared" si="3"/>
        <v>0.20798501972848257</v>
      </c>
      <c r="I75" s="6" cm="1">
        <f t="array" ref="I75">_xlfn.XLOOKUP("Qtr1",$A$57:$A$59,_xlfn.XLOOKUP($A75,$B$50:$F$50,$B$57:$F$59))</f>
        <v>145707.84000000483</v>
      </c>
      <c r="J75" s="6" cm="1">
        <f t="array" ref="J75">_xlfn.XLOOKUP("Qtr3",$A$57:$A$59,_xlfn.XLOOKUP($A75,$B$50:$F$50,$B$57:$F$59))</f>
        <v>134220.04000000426</v>
      </c>
      <c r="K75" s="9">
        <f t="shared" si="4"/>
        <v>-7.8841330706708637E-2</v>
      </c>
      <c r="L75" s="6" cm="1">
        <f t="array" ref="L75">_xlfn.XLOOKUP("Qtr1",$A$57:$A$59,_xlfn.XLOOKUP($A75,$G$50:$K$50,$G$57:$K$59))</f>
        <v>36097</v>
      </c>
      <c r="M75" s="6" cm="1">
        <f t="array" ref="M75">_xlfn.XLOOKUP("Qtr3",$A$57:$A$59,_xlfn.XLOOKUP($A75,$G$50:$K$50,$G$57:$K$59))</f>
        <v>36088</v>
      </c>
      <c r="N75" s="9">
        <f t="shared" si="5"/>
        <v>-2.4932819901930906E-4</v>
      </c>
      <c r="O75" s="9">
        <f>(SUM(D57:D59)-SUM(D52:D54))/SUM(D52:D54)</f>
        <v>0.34152965650306316</v>
      </c>
      <c r="P75" s="9">
        <f>(SUM(I57:I59)-SUM(I52:I54))/SUM(I52:I54)</f>
        <v>0.23411352456254633</v>
      </c>
    </row>
  </sheetData>
  <sheetProtection algorithmName="SHA-512" hashValue="1etSr7p+BGrSY2GeOEdQG0SDg1xCpc+BHtifza4THpGD+x/uxlYoI6lN5zdp8TWzjlUxWqXbDMnK9ZoNWjrOQw==" saltValue="I/aIov+AlIXDlXMj1f+yEQ==" spinCount="100000" sheet="1" objects="1" scenarios="1" sort="0" autoFilter="0" pivotTables="0"/>
  <dataConsolid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4CDD6-7060-409F-8F53-41B670280C70}">
  <dimension ref="Y6:Z7"/>
  <sheetViews>
    <sheetView tabSelected="1" zoomScale="60" zoomScaleNormal="60" workbookViewId="0">
      <selection activeCell="U11" sqref="U11"/>
    </sheetView>
  </sheetViews>
  <sheetFormatPr defaultRowHeight="15" x14ac:dyDescent="0.25"/>
  <sheetData>
    <row r="6" spans="25:26" x14ac:dyDescent="0.25">
      <c r="Y6" s="8"/>
    </row>
    <row r="7" spans="25:26" x14ac:dyDescent="0.25">
      <c r="Y7" s="8"/>
      <c r="Z7" s="11"/>
    </row>
  </sheetData>
  <sheetProtection sort="0" autoFilter="0" pivotTables="0"/>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Props1.xml><?xml version="1.0" encoding="utf-8"?>
<ds:datastoreItem xmlns:ds="http://schemas.openxmlformats.org/officeDocument/2006/customXml" ds:itemID="{D371180D-61B6-4E06-980C-01E6C87DF0F6}">
  <ds:schemaRefs/>
</ds:datastoreItem>
</file>

<file path=customXml/itemProps2.xml><?xml version="1.0" encoding="utf-8"?>
<ds:datastoreItem xmlns:ds="http://schemas.openxmlformats.org/officeDocument/2006/customXml" ds:itemID="{D9AFD10B-35FC-4318-BB7B-74527D48AEB1}">
  <ds:schemaRefs/>
</ds:datastoreItem>
</file>

<file path=customXml/itemProps3.xml><?xml version="1.0" encoding="utf-8"?>
<ds:datastoreItem xmlns:ds="http://schemas.openxmlformats.org/officeDocument/2006/customXml" ds:itemID="{40DA5EC6-C1EE-4FFE-BB67-19F483A4248B}">
  <ds:schemaRefs/>
</ds:datastoreItem>
</file>

<file path=customXml/itemProps4.xml><?xml version="1.0" encoding="utf-8"?>
<ds:datastoreItem xmlns:ds="http://schemas.openxmlformats.org/officeDocument/2006/customXml" ds:itemID="{5BB77C8E-AAAB-46DF-96B9-3A001E5687D1}">
  <ds:schemaRefs/>
</ds:datastoreItem>
</file>

<file path=customXml/itemProps5.xml><?xml version="1.0" encoding="utf-8"?>
<ds:datastoreItem xmlns:ds="http://schemas.openxmlformats.org/officeDocument/2006/customXml" ds:itemID="{6777BA01-13F1-4EB9-A2B1-511BC3EA6687}">
  <ds:schemaRefs/>
</ds:datastoreItem>
</file>

<file path=customXml/itemProps6.xml><?xml version="1.0" encoding="utf-8"?>
<ds:datastoreItem xmlns:ds="http://schemas.openxmlformats.org/officeDocument/2006/customXml" ds:itemID="{EAD2281A-959B-4BE6-9B51-90AB18A93CC1}">
  <ds:schemaRefs/>
</ds:datastoreItem>
</file>

<file path=customXml/itemProps7.xml><?xml version="1.0" encoding="utf-8"?>
<ds:datastoreItem xmlns:ds="http://schemas.openxmlformats.org/officeDocument/2006/customXml" ds:itemID="{84CDBA4D-5B35-485F-A49E-83553EC9D184}">
  <ds:schemaRefs/>
</ds:datastoreItem>
</file>

<file path=customXml/itemProps8.xml><?xml version="1.0" encoding="utf-8"?>
<ds:datastoreItem xmlns:ds="http://schemas.openxmlformats.org/officeDocument/2006/customXml" ds:itemID="{87E6A75E-B324-477F-9397-487F120E3C42}">
  <ds:schemaRefs/>
</ds:datastoreItem>
</file>

<file path=customXml/itemProps9.xml><?xml version="1.0" encoding="utf-8"?>
<ds:datastoreItem xmlns:ds="http://schemas.openxmlformats.org/officeDocument/2006/customXml" ds:itemID="{2D5EB010-325C-42C6-A60B-62BE229144EA}">
  <ds:schemaRefs/>
</ds:datastoreItem>
</file>

<file path=customXml/itemProps10.xml><?xml version="1.0" encoding="utf-8"?>
<ds:datastoreItem xmlns:ds="http://schemas.openxmlformats.org/officeDocument/2006/customXml" ds:itemID="{40FCEF53-F379-4FC4-A138-9D574F8D4087}">
  <ds:schemaRefs/>
</ds:datastoreItem>
</file>

<file path=customXml/itemProps11.xml><?xml version="1.0" encoding="utf-8"?>
<ds:datastoreItem xmlns:ds="http://schemas.openxmlformats.org/officeDocument/2006/customXml" ds:itemID="{C8737303-73C0-4F09-A6B7-0F820A16C878}">
  <ds:schemaRefs/>
</ds:datastoreItem>
</file>

<file path=customXml/itemProps12.xml><?xml version="1.0" encoding="utf-8"?>
<ds:datastoreItem xmlns:ds="http://schemas.openxmlformats.org/officeDocument/2006/customXml" ds:itemID="{2B119DD5-96B1-4D68-A0EB-211200A70D4F}">
  <ds:schemaRefs/>
</ds:datastoreItem>
</file>

<file path=customXml/itemProps13.xml><?xml version="1.0" encoding="utf-8"?>
<ds:datastoreItem xmlns:ds="http://schemas.openxmlformats.org/officeDocument/2006/customXml" ds:itemID="{A371DE1D-FA26-434A-B4CB-271A91A992A2}">
  <ds:schemaRefs/>
</ds:datastoreItem>
</file>

<file path=customXml/itemProps14.xml><?xml version="1.0" encoding="utf-8"?>
<ds:datastoreItem xmlns:ds="http://schemas.openxmlformats.org/officeDocument/2006/customXml" ds:itemID="{D3476A18-403E-4E3B-8795-09DF91D5D304}">
  <ds:schemaRefs/>
</ds:datastoreItem>
</file>

<file path=customXml/itemProps15.xml><?xml version="1.0" encoding="utf-8"?>
<ds:datastoreItem xmlns:ds="http://schemas.openxmlformats.org/officeDocument/2006/customXml" ds:itemID="{48EF6716-AEDB-4D0A-AB29-D70A83A15B18}">
  <ds:schemaRefs/>
</ds:datastoreItem>
</file>

<file path=customXml/itemProps16.xml><?xml version="1.0" encoding="utf-8"?>
<ds:datastoreItem xmlns:ds="http://schemas.openxmlformats.org/officeDocument/2006/customXml" ds:itemID="{060A79ED-581D-4F84-893B-F14DD7B15D5D}">
  <ds:schemaRefs/>
</ds:datastoreItem>
</file>

<file path=customXml/itemProps17.xml><?xml version="1.0" encoding="utf-8"?>
<ds:datastoreItem xmlns:ds="http://schemas.openxmlformats.org/officeDocument/2006/customXml" ds:itemID="{116BA609-DAD5-4547-97F4-63DD2BFB3B8B}">
  <ds:schemaRefs/>
</ds:datastoreItem>
</file>

<file path=customXml/itemProps18.xml><?xml version="1.0" encoding="utf-8"?>
<ds:datastoreItem xmlns:ds="http://schemas.openxmlformats.org/officeDocument/2006/customXml" ds:itemID="{579A3D1B-4669-4E24-9A2C-6DF51226853B}">
  <ds:schemaRefs/>
</ds:datastoreItem>
</file>

<file path=customXml/itemProps19.xml><?xml version="1.0" encoding="utf-8"?>
<ds:datastoreItem xmlns:ds="http://schemas.openxmlformats.org/officeDocument/2006/customXml" ds:itemID="{3B35C03B-4C20-49AA-9D5F-D182F7502BD2}">
  <ds:schemaRefs/>
</ds:datastoreItem>
</file>

<file path=customXml/itemProps20.xml><?xml version="1.0" encoding="utf-8"?>
<ds:datastoreItem xmlns:ds="http://schemas.openxmlformats.org/officeDocument/2006/customXml" ds:itemID="{50B89D05-64B5-4260-A729-698EE586FB7F}">
  <ds:schemaRefs/>
</ds:datastoreItem>
</file>

<file path=customXml/itemProps21.xml><?xml version="1.0" encoding="utf-8"?>
<ds:datastoreItem xmlns:ds="http://schemas.openxmlformats.org/officeDocument/2006/customXml" ds:itemID="{2677E67D-5D13-4D52-8DED-DA1909BCD060}">
  <ds:schemaRefs/>
</ds:datastoreItem>
</file>

<file path=customXml/itemProps22.xml><?xml version="1.0" encoding="utf-8"?>
<ds:datastoreItem xmlns:ds="http://schemas.openxmlformats.org/officeDocument/2006/customXml" ds:itemID="{0F62E282-C6B8-470F-8490-1A72CEF2DD23}">
  <ds:schemaRefs/>
</ds:datastoreItem>
</file>

<file path=customXml/itemProps23.xml><?xml version="1.0" encoding="utf-8"?>
<ds:datastoreItem xmlns:ds="http://schemas.openxmlformats.org/officeDocument/2006/customXml" ds:itemID="{E41C8EAB-E3AE-42DD-8DB1-93F902B80802}">
  <ds:schemaRefs/>
</ds:datastoreItem>
</file>

<file path=customXml/itemProps24.xml><?xml version="1.0" encoding="utf-8"?>
<ds:datastoreItem xmlns:ds="http://schemas.openxmlformats.org/officeDocument/2006/customXml" ds:itemID="{5228FC60-5764-4802-B818-925C20B99811}">
  <ds:schemaRefs>
    <ds:schemaRef ds:uri="http://schemas.microsoft.com/DataMashup"/>
  </ds:schemaRefs>
</ds:datastoreItem>
</file>

<file path=customXml/itemProps25.xml><?xml version="1.0" encoding="utf-8"?>
<ds:datastoreItem xmlns:ds="http://schemas.openxmlformats.org/officeDocument/2006/customXml" ds:itemID="{C3C44957-1306-48C6-83B2-C04B4D392583}">
  <ds:schemaRefs/>
</ds:datastoreItem>
</file>

<file path=customXml/itemProps26.xml><?xml version="1.0" encoding="utf-8"?>
<ds:datastoreItem xmlns:ds="http://schemas.openxmlformats.org/officeDocument/2006/customXml" ds:itemID="{A779B3B7-6F60-46DE-9681-FC6F0986F4DA}">
  <ds:schemaRefs/>
</ds:datastoreItem>
</file>

<file path=customXml/itemProps27.xml><?xml version="1.0" encoding="utf-8"?>
<ds:datastoreItem xmlns:ds="http://schemas.openxmlformats.org/officeDocument/2006/customXml" ds:itemID="{E920CF4F-4CAB-44D4-9738-0A8CB233CFB6}">
  <ds:schemaRefs/>
</ds:datastoreItem>
</file>

<file path=customXml/itemProps28.xml><?xml version="1.0" encoding="utf-8"?>
<ds:datastoreItem xmlns:ds="http://schemas.openxmlformats.org/officeDocument/2006/customXml" ds:itemID="{83798B4D-6428-4BCA-B612-7616E6D69CAA}">
  <ds:schemaRefs/>
</ds:datastoreItem>
</file>

<file path=customXml/itemProps29.xml><?xml version="1.0" encoding="utf-8"?>
<ds:datastoreItem xmlns:ds="http://schemas.openxmlformats.org/officeDocument/2006/customXml" ds:itemID="{17D7EC8B-0474-4AF6-B7AB-99973C371435}">
  <ds:schemaRefs/>
</ds:datastoreItem>
</file>

<file path=customXml/itemProps30.xml><?xml version="1.0" encoding="utf-8"?>
<ds:datastoreItem xmlns:ds="http://schemas.openxmlformats.org/officeDocument/2006/customXml" ds:itemID="{57F72B5D-CDC6-419D-ABE4-6C91D1B2DFDB}">
  <ds:schemaRefs/>
</ds:datastoreItem>
</file>

<file path=customXml/itemProps31.xml><?xml version="1.0" encoding="utf-8"?>
<ds:datastoreItem xmlns:ds="http://schemas.openxmlformats.org/officeDocument/2006/customXml" ds:itemID="{EBE1EF3F-FF77-45A6-84BE-55BE028C9AC6}">
  <ds:schemaRefs/>
</ds:datastoreItem>
</file>

<file path=customXml/itemProps32.xml><?xml version="1.0" encoding="utf-8"?>
<ds:datastoreItem xmlns:ds="http://schemas.openxmlformats.org/officeDocument/2006/customXml" ds:itemID="{49AFE573-C0FA-49BF-8D4C-986D5B3C0E64}">
  <ds:schemaRefs/>
</ds:datastoreItem>
</file>

<file path=customXml/itemProps33.xml><?xml version="1.0" encoding="utf-8"?>
<ds:datastoreItem xmlns:ds="http://schemas.openxmlformats.org/officeDocument/2006/customXml" ds:itemID="{DF8161C7-0BDB-4F1B-84D8-D2BCDC686B17}">
  <ds:schemaRefs/>
</ds:datastoreItem>
</file>

<file path=customXml/itemProps34.xml><?xml version="1.0" encoding="utf-8"?>
<ds:datastoreItem xmlns:ds="http://schemas.openxmlformats.org/officeDocument/2006/customXml" ds:itemID="{A9FDE977-E7EE-49CC-9DBE-852E0C82ABF5}">
  <ds:schemaRefs/>
</ds:datastoreItem>
</file>

<file path=customXml/itemProps35.xml><?xml version="1.0" encoding="utf-8"?>
<ds:datastoreItem xmlns:ds="http://schemas.openxmlformats.org/officeDocument/2006/customXml" ds:itemID="{EF4B61CF-56B9-414B-8DA4-E760E8596DEB}">
  <ds:schemaRefs/>
</ds:datastoreItem>
</file>

<file path=customXml/itemProps36.xml><?xml version="1.0" encoding="utf-8"?>
<ds:datastoreItem xmlns:ds="http://schemas.openxmlformats.org/officeDocument/2006/customXml" ds:itemID="{90DE2842-1D81-4A8A-A378-BC0F8360A4AC}">
  <ds:schemaRefs/>
</ds:datastoreItem>
</file>

<file path=customXml/itemProps37.xml><?xml version="1.0" encoding="utf-8"?>
<ds:datastoreItem xmlns:ds="http://schemas.openxmlformats.org/officeDocument/2006/customXml" ds:itemID="{098B2240-2B98-48A3-8CFC-CFC84684AE39}">
  <ds:schemaRefs/>
</ds:datastoreItem>
</file>

<file path=customXml/itemProps38.xml><?xml version="1.0" encoding="utf-8"?>
<ds:datastoreItem xmlns:ds="http://schemas.openxmlformats.org/officeDocument/2006/customXml" ds:itemID="{1F3C5B67-2705-4CF5-ADCB-4C5D6EE3F1FB}">
  <ds:schemaRefs/>
</ds:datastoreItem>
</file>

<file path=customXml/itemProps39.xml><?xml version="1.0" encoding="utf-8"?>
<ds:datastoreItem xmlns:ds="http://schemas.openxmlformats.org/officeDocument/2006/customXml" ds:itemID="{52939DBE-E38C-4991-ACEC-A313D66F2D6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Tabel</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 NAILUL AUTHOR</dc:creator>
  <cp:lastModifiedBy>MUH NAILUL AUTHOR</cp:lastModifiedBy>
  <dcterms:created xsi:type="dcterms:W3CDTF">2026-10-16T13:13:01Z</dcterms:created>
  <dcterms:modified xsi:type="dcterms:W3CDTF">2026-10-22T19:25:39Z</dcterms:modified>
</cp:coreProperties>
</file>