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gem" sheetId="1" r:id="rId4"/>
    <sheet state="visible" name="Funções" sheetId="2" r:id="rId5"/>
    <sheet state="visible" name="Sumário" sheetId="3" r:id="rId6"/>
  </sheets>
  <definedNames>
    <definedName name="Projeto">Contagem!$G$7</definedName>
    <definedName name="UFPB">Contagem!$Z$13</definedName>
    <definedName name="Revisor">Contagem!$G$9</definedName>
    <definedName name="VAFB">#REF!</definedName>
    <definedName name="Data">Contagem!$Y$8</definedName>
    <definedName name="Responsável">Contagem!$G$8</definedName>
    <definedName name="VAF">#REF!</definedName>
    <definedName name="Revisão">Contagem!$Y$9</definedName>
    <definedName name="CF">'Funções'!$K$8:$K$117</definedName>
    <definedName name="VAFA">#REF!</definedName>
  </definedNames>
  <calcPr/>
  <extLst>
    <ext uri="GoogleSheetsCustomDataVersion1">
      <go:sheetsCustomData xmlns:go="http://customooxmlschemas.google.com/" r:id="rId7" roundtripDataSignature="AMtx7mgDqKSk+tjuR04/k8HeWLR2Pu0UL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7">
      <text>
        <t xml:space="preserve">======
ID#AAAALYDbh3s
    (2021-02-15 13:25:35)
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</text>
    </comment>
  </commentList>
  <extLst>
    <ext uri="GoogleSheetsCustomDataVersion1">
      <go:sheetsCustomData xmlns:go="http://customooxmlschemas.google.com/" r:id="rId1" roundtripDataSignature="AMtx7mjkzaYVAtOGNarQZStBuzLrXcpLU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">
      <text>
        <t xml:space="preserve">======
ID#AAAALYDbh4Q
Tipo de Manutenção na função    (2021-02-15 13:25:35)
I -Inclusão  A - Alteração  E - Exclusão</t>
      </text>
    </comment>
    <comment authorId="0" ref="G7">
      <text>
        <t xml:space="preserve">======
ID#AAAALYDbh4M
Tipo de Função    (2021-02-15 13:25:35)
ALI, AIE, EE, SE, CE</t>
      </text>
    </comment>
    <comment authorId="0" ref="A7">
      <text>
        <t xml:space="preserve">======
ID#AAAALYDbh4I
    (2021-02-15 13:25:35)
O processo é a menor unidade de atividade significativa para o usuário?
É auto-contido e deixa o negócio da aplicação em um estado consistente?</t>
      </text>
    </comment>
    <comment authorId="0" ref="J7">
      <text>
        <t xml:space="preserve">======
ID#AAAALYDbh4A
    (2021-02-15 13:25:35)
Arquivos Referenciados/ Tipos de Registro</t>
      </text>
    </comment>
    <comment authorId="0" ref="I7">
      <text>
        <t xml:space="preserve">======
ID#AAAALYDbh34
    (2021-02-15 13:25:35)
Tipos de Dados (DETs)</t>
      </text>
    </comment>
  </commentList>
  <extLst>
    <ext uri="GoogleSheetsCustomDataVersion1">
      <go:sheetsCustomData xmlns:go="http://customooxmlschemas.google.com/" r:id="rId1" roundtripDataSignature="AMtx7mh2IYM8Yl9OUFsuLM/egS5JllAi7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9">
      <text>
        <t xml:space="preserve">======
ID#AAAALYDbh4U
    (2021-02-15 13:25:35)
Arquivo de Interface Externa</t>
      </text>
    </comment>
    <comment authorId="0" ref="C11">
      <text>
        <t xml:space="preserve">======
ID#AAAALYDbh4E
    (2021-02-15 13:25:35)
Entrada Externa</t>
      </text>
    </comment>
    <comment authorId="0" ref="C25">
      <text>
        <t xml:space="preserve">======
ID#AAAALYDbh38
    (2021-02-15 13:25:35)
Consulta Externa</t>
      </text>
    </comment>
    <comment authorId="0" ref="C18">
      <text>
        <t xml:space="preserve">======
ID#AAAALYDbh3w
    (2021-02-15 13:25:35)
Saída Externa</t>
      </text>
    </comment>
    <comment authorId="0" ref="C32">
      <text>
        <t xml:space="preserve">======
ID#AAAALYDbh30
    (2021-02-15 13:25:35)
Arquivo Lógico Interno</t>
      </text>
    </comment>
    <comment authorId="0" ref="C47">
      <text>
        <t xml:space="preserve">======
ID#AAAALYDbh3o
    (2021-02-15 13:25:35)
Técnica de estimativa do tamanho desenvolvida pela NESMA. Assume que os arquivos lógicos são de complexidade baixa e as transações são de complexidade média.</t>
      </text>
    </comment>
    <comment authorId="0" ref="C48">
      <text>
        <t xml:space="preserve">======
ID#AAAALYDbh3k
    (2021-02-15 13:25:35)
Técnica de estimativa do tamanho desenvolvida pela NESMA. Basie-se apenas nos arquivos lógicos. Assume que cada ALI tem um peso de 35 PF e cada AIE um peso de 15 PF</t>
      </text>
    </comment>
  </commentList>
  <extLst>
    <ext uri="GoogleSheetsCustomDataVersion1">
      <go:sheetsCustomData xmlns:go="http://customooxmlschemas.google.com/" r:id="rId1" roundtripDataSignature="AMtx7miu0gNWxiTnT9cxiutZF6c8K4SPxg=="/>
    </ext>
  </extLst>
</comments>
</file>

<file path=xl/sharedStrings.xml><?xml version="1.0" encoding="utf-8"?>
<sst xmlns="http://schemas.openxmlformats.org/spreadsheetml/2006/main" count="249" uniqueCount="139">
  <si>
    <t>Identificação da Contagem</t>
  </si>
  <si>
    <t>Empresa</t>
  </si>
  <si>
    <t>PUC MINAS - Engenharia de Software</t>
  </si>
  <si>
    <t>R$/PF</t>
  </si>
  <si>
    <t>Custo</t>
  </si>
  <si>
    <t>Aplicação</t>
  </si>
  <si>
    <t>Sistema Integrado de Saúde</t>
  </si>
  <si>
    <t>PF</t>
  </si>
  <si>
    <t>Projeto</t>
  </si>
  <si>
    <t>TCC - PUC MINAS</t>
  </si>
  <si>
    <t>Responsável</t>
  </si>
  <si>
    <t>Nairan Alves Silva</t>
  </si>
  <si>
    <t>Criação</t>
  </si>
  <si>
    <t>Revisor</t>
  </si>
  <si>
    <t>Revisão</t>
  </si>
  <si>
    <t>Veja aqui orientações para preenchimento da planilha</t>
  </si>
  <si>
    <t>Tipo de contagem</t>
  </si>
  <si>
    <t>Estimativa</t>
  </si>
  <si>
    <t>X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</si>
  <si>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</si>
  <si>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</si>
  <si>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</si>
  <si>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</si>
  <si>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</si>
  <si>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</si>
  <si>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</si>
  <si>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</si>
  <si>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</si>
  <si>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</si>
  <si>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</si>
  <si>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Ponto de Função para o TCC PUC-MG Sistema Integrado de Saúde</t>
  </si>
  <si>
    <t>Escopo da Contagem</t>
  </si>
  <si>
    <t>Desenvolvimento de um sistema hospitalar de acordo com a premissa disponibilizada pela universidade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</si>
  <si>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</si>
  <si>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</si>
  <si>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</si>
  <si>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</si>
  <si>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</si>
  <si>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</si>
  <si>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</si>
  <si>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</si>
  <si>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</si>
  <si>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</si>
  <si>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Entidade Estoque</t>
  </si>
  <si>
    <t>ALI</t>
  </si>
  <si>
    <t>I</t>
  </si>
  <si>
    <t>Entidade Estoque vinculado ao produto e Unidade de Atendimento</t>
  </si>
  <si>
    <t>Entidade Produto</t>
  </si>
  <si>
    <t>Entidade Campanha</t>
  </si>
  <si>
    <t>Campanha vinculada a unidade de atendimento</t>
  </si>
  <si>
    <t>Entidade Especialidade</t>
  </si>
  <si>
    <t>Especialidade vinculado ao funcionário</t>
  </si>
  <si>
    <t>Entidade Cargo</t>
  </si>
  <si>
    <t>Vinculado ao funcionário</t>
  </si>
  <si>
    <t>Entidade Unidade de Atendimento</t>
  </si>
  <si>
    <t>Entidade Telefone</t>
  </si>
  <si>
    <t>Vinculado à Pessoa e Unidade de Atendimento</t>
  </si>
  <si>
    <t>Entidade Funcionário</t>
  </si>
  <si>
    <t>Funcionário liga com Agenda</t>
  </si>
  <si>
    <t>Entidade Agenda</t>
  </si>
  <si>
    <t>Entidade Leito Hospitalar</t>
  </si>
  <si>
    <t>Vincula com Unidade de Atendimento</t>
  </si>
  <si>
    <t>Entidade Endereço</t>
  </si>
  <si>
    <t>Vincula com UF, Cidade e Bairro</t>
  </si>
  <si>
    <t>Entidade Pessoa</t>
  </si>
  <si>
    <t>Entidade Paciente</t>
  </si>
  <si>
    <t>Vinculado com Agenda e Pessoa</t>
  </si>
  <si>
    <t>Entidade Unidade Federativa</t>
  </si>
  <si>
    <t>Entidade Cidade</t>
  </si>
  <si>
    <t>Entidade Bairro</t>
  </si>
  <si>
    <t>Entidade Usuário</t>
  </si>
  <si>
    <t>Vinculado a Pessoa</t>
  </si>
  <si>
    <t>Entidade Documento</t>
  </si>
  <si>
    <t>Entidade Prontuário</t>
  </si>
  <si>
    <t>Vinculado ao Paciente</t>
  </si>
  <si>
    <t>Entidade Atendimentos</t>
  </si>
  <si>
    <t>Vinculado ao Prontuário</t>
  </si>
  <si>
    <t>Emitir Relatório para a Receita Federal</t>
  </si>
  <si>
    <t>SE</t>
  </si>
  <si>
    <t>Código Internacional de Doenças</t>
  </si>
  <si>
    <t>CE</t>
  </si>
  <si>
    <t>Consultar o Código Internacional de Doenças externamente</t>
  </si>
  <si>
    <t>Cadastro de Funcionário</t>
  </si>
  <si>
    <t>EE</t>
  </si>
  <si>
    <t>Cadastro do Funcionário contendo os campos das entidades Especialidade, Cargo, Telefone, Documento, Endereço e Pessoa</t>
  </si>
  <si>
    <t>Cadastro de Paciente</t>
  </si>
  <si>
    <t>Cadastro do Paciente contendo os campos das entidades Telefone, Documento, Endereço e Pessoa</t>
  </si>
  <si>
    <t>Cadastro de Agendas</t>
  </si>
  <si>
    <t>Cadastro da agenda vinculando os dados do Paciente e Funcionário.</t>
  </si>
  <si>
    <t>Cadastro de Internação</t>
  </si>
  <si>
    <t>Cadastro de Internação vinculado aos dados do Paciente, Funcionário e Leitos</t>
  </si>
  <si>
    <t>Cadastro de Leitos</t>
  </si>
  <si>
    <t>Cadastro de Leito vinculado a Unidade de Atendimento</t>
  </si>
  <si>
    <t>Cadastro de Estoque</t>
  </si>
  <si>
    <t>Cadastro de Estoque vinculando o produto</t>
  </si>
  <si>
    <t>Cadastro de Produto</t>
  </si>
  <si>
    <t>Cadastro de Usuário</t>
  </si>
  <si>
    <t>Cadastro de Usuário contendo informações do paciente ou funcionário</t>
  </si>
  <si>
    <t>Cadastro de Campanha</t>
  </si>
  <si>
    <t>Cadastro de Unidade de Atendimento</t>
  </si>
  <si>
    <t>Cadastro de Unidade de Atendimento vinculado a leitos, campanha e estoque</t>
  </si>
  <si>
    <t>Cadastro de Especialidade</t>
  </si>
  <si>
    <t>Cadastro de Cargo</t>
  </si>
  <si>
    <t>Cadastro de Prontuário</t>
  </si>
  <si>
    <t>Cadastro de Atendimento</t>
  </si>
  <si>
    <t>Consulta do Prontuário do Paciente</t>
  </si>
  <si>
    <t>Consulta que envolve paciente, agenda, atendimentos e médico</t>
  </si>
  <si>
    <t>Envio de Campanhas aos pacientes</t>
  </si>
  <si>
    <t>Envio de Campanhas para os pacientes. Envolve o cadastro de paciente, campanhas, unidades de atendiento</t>
  </si>
  <si>
    <t>Movimentações de Estoque</t>
  </si>
  <si>
    <t>Envolve o atendimento do paciente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</si>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</sst>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7">
    <font>
      <sz val="10.0"/>
      <color rgb="FF000000"/>
      <name val="Arial"/>
    </font>
    <font>
      <b/>
      <sz val="10.0"/>
      <color theme="1"/>
      <name val="Libre Franklin"/>
    </font>
    <font>
      <sz val="10.0"/>
      <color theme="1"/>
      <name val="Libre Franklin"/>
    </font>
    <font/>
    <font>
      <sz val="9.0"/>
      <color rgb="FF0000D4"/>
      <name val="Libre Franklin"/>
    </font>
    <font>
      <sz val="9.0"/>
      <color theme="1"/>
      <name val="Libre Franklin"/>
    </font>
    <font>
      <sz val="9.0"/>
      <name val="Libre Franklin"/>
    </font>
    <font>
      <sz val="10.0"/>
      <color theme="10"/>
      <name val="Arial"/>
    </font>
    <font>
      <u/>
      <sz val="10.0"/>
      <color theme="10"/>
      <name val="Arial"/>
    </font>
    <font>
      <b/>
      <sz val="9.0"/>
      <color rgb="FF0000D4"/>
      <name val="Libre Franklin"/>
    </font>
    <font>
      <b/>
      <sz val="9.0"/>
      <color theme="1"/>
      <name val="Libre Franklin"/>
    </font>
    <font>
      <sz val="10.0"/>
      <color rgb="FF0000D4"/>
      <name val="Libre Franklin"/>
    </font>
    <font>
      <b/>
      <sz val="12.0"/>
      <color theme="1"/>
      <name val="Libre Franklin"/>
    </font>
    <font>
      <sz val="10.0"/>
      <color rgb="FFFFFFFF"/>
      <name val="Libre Franklin"/>
    </font>
    <font>
      <sz val="8.0"/>
      <color theme="1"/>
      <name val="Libre Franklin"/>
    </font>
    <font>
      <sz val="8.0"/>
      <name val="Libre Franklin"/>
    </font>
    <font>
      <sz val="9.0"/>
      <color rgb="FFFFFFFF"/>
      <name val="Libre Franklin"/>
    </font>
  </fonts>
  <fills count="10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5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hair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thin">
        <color rgb="FF000000"/>
      </top>
    </border>
    <border>
      <right/>
      <top style="thin">
        <color rgb="FF000000"/>
      </top>
    </border>
    <border>
      <left/>
      <top style="thin">
        <color rgb="FF000000"/>
      </top>
    </border>
    <border>
      <left/>
      <right/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left/>
      <right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4" numFmtId="0" xfId="0" applyAlignment="1" applyFont="1">
      <alignment horizontal="left" shrinkToFit="0" vertical="center" wrapText="0"/>
    </xf>
    <xf borderId="9" fillId="0" fontId="4" numFmtId="0" xfId="0" applyAlignment="1" applyBorder="1" applyFont="1">
      <alignment horizontal="left" shrinkToFit="0" vertical="center" wrapText="0"/>
    </xf>
    <xf borderId="10" fillId="0" fontId="3" numFmtId="0" xfId="0" applyBorder="1" applyFont="1"/>
    <xf borderId="9" fillId="0" fontId="5" numFmtId="0" xfId="0" applyAlignment="1" applyBorder="1" applyFont="1">
      <alignment horizontal="center" readingOrder="0" shrinkToFit="0" vertical="bottom" wrapText="0"/>
    </xf>
    <xf borderId="11" fillId="0" fontId="3" numFmtId="0" xfId="0" applyBorder="1" applyFont="1"/>
    <xf borderId="9" fillId="0" fontId="4" numFmtId="0" xfId="0" applyAlignment="1" applyBorder="1" applyFont="1">
      <alignment horizontal="center" shrinkToFit="0" vertical="bottom" wrapText="0"/>
    </xf>
    <xf borderId="12" fillId="0" fontId="5" numFmtId="2" xfId="0" applyAlignment="1" applyBorder="1" applyFont="1" applyNumberFormat="1">
      <alignment horizontal="right" readingOrder="0" shrinkToFit="0" vertical="bottom" wrapText="0"/>
    </xf>
    <xf borderId="9" fillId="2" fontId="5" numFmtId="164" xfId="0" applyAlignment="1" applyBorder="1" applyFill="1" applyFont="1" applyNumberFormat="1">
      <alignment horizontal="right" shrinkToFit="0" vertical="bottom" wrapText="0"/>
    </xf>
    <xf borderId="12" fillId="0" fontId="6" numFmtId="0" xfId="0" applyAlignment="1" applyBorder="1" applyFont="1">
      <alignment readingOrder="0" shrinkToFit="0" vertical="bottom" wrapText="0"/>
    </xf>
    <xf borderId="10" fillId="0" fontId="5" numFmtId="0" xfId="0" applyAlignment="1" applyBorder="1" applyFont="1">
      <alignment shrinkToFit="0" vertical="bottom" wrapText="0"/>
    </xf>
    <xf borderId="11" fillId="0" fontId="5" numFmtId="0" xfId="0" applyAlignment="1" applyBorder="1" applyFont="1">
      <alignment shrinkToFit="0" vertical="bottom" wrapText="0"/>
    </xf>
    <xf borderId="9" fillId="2" fontId="5" numFmtId="165" xfId="0" applyAlignment="1" applyBorder="1" applyFont="1" applyNumberFormat="1">
      <alignment shrinkToFit="0" vertical="bottom" wrapText="0"/>
    </xf>
    <xf borderId="9" fillId="0" fontId="5" numFmtId="0" xfId="0" applyAlignment="1" applyBorder="1" applyFont="1">
      <alignment readingOrder="0" shrinkToFit="0" vertical="bottom" wrapText="0"/>
    </xf>
    <xf borderId="9" fillId="0" fontId="4" numFmtId="0" xfId="0" applyAlignment="1" applyBorder="1" applyFont="1">
      <alignment horizontal="right" shrinkToFit="0" vertical="bottom" wrapText="0"/>
    </xf>
    <xf borderId="9" fillId="0" fontId="5" numFmtId="14" xfId="0" applyAlignment="1" applyBorder="1" applyFont="1" applyNumberFormat="1">
      <alignment horizontal="right" shrinkToFit="0" vertical="bottom" wrapText="0"/>
    </xf>
    <xf borderId="9" fillId="0" fontId="5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horizontal="center" shrinkToFit="0" textRotation="90" vertical="center" wrapText="1"/>
    </xf>
    <xf borderId="1" fillId="0" fontId="9" numFmtId="0" xfId="0" applyAlignment="1" applyBorder="1" applyFont="1">
      <alignment horizontal="center" shrinkToFit="0" textRotation="90" vertical="center" wrapText="1"/>
    </xf>
    <xf borderId="10" fillId="0" fontId="4" numFmtId="0" xfId="0" applyAlignment="1" applyBorder="1" applyFont="1">
      <alignment shrinkToFit="0" vertical="bottom" wrapText="0"/>
    </xf>
    <xf borderId="12" fillId="0" fontId="10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11" numFmtId="0" xfId="0" applyAlignment="1" applyFont="1">
      <alignment horizontal="center" shrinkToFit="0" vertical="bottom" wrapText="0"/>
    </xf>
    <xf borderId="12" fillId="0" fontId="10" numFmtId="0" xfId="0" applyAlignment="1" applyBorder="1" applyFont="1">
      <alignment horizontal="center" shrinkToFit="0" vertical="bottom" wrapText="0"/>
    </xf>
    <xf borderId="9" fillId="0" fontId="5" numFmtId="2" xfId="0" applyAlignment="1" applyBorder="1" applyFont="1" applyNumberFormat="1">
      <alignment horizontal="center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center" shrinkToFit="0" vertical="bottom" wrapText="0"/>
    </xf>
    <xf borderId="7" fillId="0" fontId="1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3" fillId="0" fontId="1" numFmtId="0" xfId="0" applyAlignment="1" applyBorder="1" applyFont="1">
      <alignment horizontal="center" shrinkToFit="0" vertical="center" wrapText="0"/>
    </xf>
    <xf borderId="13" fillId="0" fontId="3" numFmtId="0" xfId="0" applyBorder="1" applyFont="1"/>
    <xf borderId="14" fillId="2" fontId="2" numFmtId="0" xfId="0" applyAlignment="1" applyBorder="1" applyFont="1">
      <alignment horizontal="left" shrinkToFit="0" vertical="center" wrapText="0"/>
    </xf>
    <xf borderId="15" fillId="0" fontId="3" numFmtId="0" xfId="0" applyBorder="1" applyFont="1"/>
    <xf borderId="9" fillId="2" fontId="2" numFmtId="0" xfId="0" applyAlignment="1" applyBorder="1" applyFont="1">
      <alignment horizontal="left" shrinkToFit="0" vertical="center" wrapText="0"/>
    </xf>
    <xf borderId="14" fillId="2" fontId="2" numFmtId="0" xfId="0" applyAlignment="1" applyBorder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16" fillId="2" fontId="2" numFmtId="0" xfId="0" applyAlignment="1" applyBorder="1" applyFont="1">
      <alignment horizontal="center" shrinkToFit="0" vertical="center" wrapText="0"/>
    </xf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left" shrinkToFit="0" vertical="center" wrapText="0"/>
    </xf>
    <xf borderId="14" fillId="3" fontId="13" numFmtId="0" xfId="0" applyAlignment="1" applyBorder="1" applyFill="1" applyFont="1">
      <alignment horizontal="center" shrinkToFit="0" vertical="center" wrapText="1"/>
    </xf>
    <xf borderId="12" fillId="3" fontId="13" numFmtId="0" xfId="0" applyAlignment="1" applyBorder="1" applyFont="1">
      <alignment horizontal="center" shrinkToFit="0" vertical="center" wrapText="0"/>
    </xf>
    <xf borderId="20" fillId="3" fontId="13" numFmtId="0" xfId="0" applyAlignment="1" applyBorder="1" applyFont="1">
      <alignment horizontal="center" shrinkToFit="0" vertical="center" wrapText="0"/>
    </xf>
    <xf borderId="12" fillId="3" fontId="13" numFmtId="0" xfId="0" applyAlignment="1" applyBorder="1" applyFont="1">
      <alignment horizontal="center" shrinkToFit="0" vertical="bottom" wrapText="0"/>
    </xf>
    <xf borderId="21" fillId="3" fontId="13" numFmtId="0" xfId="0" applyAlignment="1" applyBorder="1" applyFont="1">
      <alignment horizontal="center" shrinkToFit="0" vertical="bottom" wrapText="0"/>
    </xf>
    <xf borderId="22" fillId="3" fontId="13" numFmtId="0" xfId="0" applyAlignment="1" applyBorder="1" applyFont="1">
      <alignment horizontal="center" shrinkToFit="0" vertical="bottom" wrapText="0"/>
    </xf>
    <xf borderId="23" fillId="0" fontId="3" numFmtId="0" xfId="0" applyBorder="1" applyFont="1"/>
    <xf borderId="24" fillId="0" fontId="3" numFmtId="0" xfId="0" applyBorder="1" applyFont="1"/>
    <xf borderId="25" fillId="0" fontId="14" numFmtId="0" xfId="0" applyAlignment="1" applyBorder="1" applyFont="1">
      <alignment horizontal="left" readingOrder="0" shrinkToFit="0" vertical="center" wrapText="0"/>
    </xf>
    <xf borderId="26" fillId="0" fontId="14" numFmtId="0" xfId="0" applyAlignment="1" applyBorder="1" applyFont="1">
      <alignment horizontal="left" shrinkToFit="0" vertical="center" wrapText="0"/>
    </xf>
    <xf borderId="27" fillId="0" fontId="14" numFmtId="0" xfId="0" applyAlignment="1" applyBorder="1" applyFont="1">
      <alignment horizontal="left" shrinkToFit="0" vertical="center" wrapText="0"/>
    </xf>
    <xf borderId="28" fillId="0" fontId="14" numFmtId="0" xfId="0" applyAlignment="1" applyBorder="1" applyFont="1">
      <alignment horizontal="center" readingOrder="0" shrinkToFit="0" vertical="bottom" wrapText="0"/>
    </xf>
    <xf borderId="28" fillId="0" fontId="14" numFmtId="0" xfId="0" applyAlignment="1" applyBorder="1" applyFont="1">
      <alignment horizontal="center" shrinkToFit="0" vertical="bottom" wrapText="0"/>
    </xf>
    <xf borderId="29" fillId="0" fontId="14" numFmtId="0" xfId="0" applyAlignment="1" applyBorder="1" applyFont="1">
      <alignment horizontal="center" shrinkToFit="0" vertical="bottom" wrapText="1"/>
    </xf>
    <xf borderId="28" fillId="2" fontId="14" numFmtId="0" xfId="0" applyAlignment="1" applyBorder="1" applyFont="1">
      <alignment horizontal="center" shrinkToFit="0" vertical="bottom" wrapText="1"/>
    </xf>
    <xf borderId="28" fillId="2" fontId="14" numFmtId="0" xfId="0" applyAlignment="1" applyBorder="1" applyFont="1">
      <alignment horizontal="center" shrinkToFit="0" vertical="bottom" wrapText="0"/>
    </xf>
    <xf borderId="28" fillId="2" fontId="14" numFmtId="4" xfId="0" applyAlignment="1" applyBorder="1" applyFont="1" applyNumberFormat="1">
      <alignment horizontal="center" shrinkToFit="0" vertical="bottom" wrapText="0"/>
    </xf>
    <xf borderId="26" fillId="0" fontId="14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shrinkToFit="0" vertical="bottom" wrapText="0"/>
    </xf>
    <xf borderId="25" fillId="0" fontId="15" numFmtId="0" xfId="0" applyAlignment="1" applyBorder="1" applyFont="1">
      <alignment horizontal="left" readingOrder="0" shrinkToFit="0" vertical="center" wrapText="0"/>
    </xf>
    <xf borderId="25" fillId="0" fontId="14" numFmtId="0" xfId="0" applyAlignment="1" applyBorder="1" applyFont="1">
      <alignment horizontal="left" shrinkToFit="0" vertical="center" wrapText="0"/>
    </xf>
    <xf borderId="30" fillId="0" fontId="1" numFmtId="0" xfId="0" applyAlignment="1" applyBorder="1" applyFont="1">
      <alignment horizontal="center" shrinkToFit="0" vertical="center" wrapText="0"/>
    </xf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0" fillId="2" fontId="5" numFmtId="0" xfId="0" applyAlignment="1" applyFont="1">
      <alignment horizontal="left" shrinkToFit="0" vertical="center" wrapText="0"/>
    </xf>
    <xf borderId="14" fillId="2" fontId="5" numFmtId="0" xfId="0" applyAlignment="1" applyBorder="1" applyFont="1">
      <alignment horizontal="left" shrinkToFit="0" vertical="center" wrapText="0"/>
    </xf>
    <xf borderId="9" fillId="2" fontId="5" numFmtId="0" xfId="0" applyAlignment="1" applyBorder="1" applyFont="1">
      <alignment horizontal="left" shrinkToFit="0" vertical="center" wrapText="0"/>
    </xf>
    <xf borderId="36" fillId="0" fontId="3" numFmtId="0" xfId="0" applyBorder="1" applyFont="1"/>
    <xf borderId="0" fillId="2" fontId="5" numFmtId="0" xfId="0" applyAlignment="1" applyFont="1">
      <alignment shrinkToFit="0" vertical="center" wrapText="0"/>
    </xf>
    <xf borderId="37" fillId="2" fontId="5" numFmtId="0" xfId="0" applyAlignment="1" applyBorder="1" applyFont="1">
      <alignment shrinkToFit="0" vertical="center" wrapText="0"/>
    </xf>
    <xf borderId="38" fillId="2" fontId="5" numFmtId="0" xfId="0" applyAlignment="1" applyBorder="1" applyFont="1">
      <alignment shrinkToFit="0" vertical="center" wrapText="0"/>
    </xf>
    <xf borderId="39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horizontal="center" shrinkToFit="0" vertical="center" wrapText="0"/>
    </xf>
    <xf borderId="9" fillId="4" fontId="5" numFmtId="0" xfId="0" applyAlignment="1" applyBorder="1" applyFill="1" applyFont="1">
      <alignment horizontal="center" shrinkToFit="0" vertical="center" wrapText="0"/>
    </xf>
    <xf borderId="0" fillId="3" fontId="16" numFmtId="0" xfId="0" applyAlignment="1" applyFont="1">
      <alignment horizontal="center" shrinkToFit="0" vertical="center" wrapText="1"/>
    </xf>
    <xf borderId="40" fillId="3" fontId="16" numFmtId="0" xfId="0" applyAlignment="1" applyBorder="1" applyFont="1">
      <alignment horizontal="center" shrinkToFit="0" vertical="center" wrapText="1"/>
    </xf>
    <xf borderId="41" fillId="0" fontId="3" numFmtId="0" xfId="0" applyBorder="1" applyFont="1"/>
    <xf borderId="42" fillId="3" fontId="16" numFmtId="0" xfId="0" applyAlignment="1" applyBorder="1" applyFont="1">
      <alignment horizontal="center" shrinkToFit="0" vertical="center" wrapText="0"/>
    </xf>
    <xf borderId="43" fillId="3" fontId="16" numFmtId="0" xfId="0" applyAlignment="1" applyBorder="1" applyFont="1">
      <alignment horizontal="center" shrinkToFit="0" vertical="center" wrapText="1"/>
    </xf>
    <xf borderId="42" fillId="3" fontId="16" numFmtId="0" xfId="0" applyAlignment="1" applyBorder="1" applyFont="1">
      <alignment horizontal="center" shrinkToFit="0" vertical="center" wrapText="1"/>
    </xf>
    <xf borderId="44" fillId="0" fontId="3" numFmtId="0" xfId="0" applyBorder="1" applyFont="1"/>
    <xf borderId="45" fillId="0" fontId="3" numFmtId="0" xfId="0" applyBorder="1" applyFont="1"/>
    <xf borderId="46" fillId="0" fontId="3" numFmtId="0" xfId="0" applyBorder="1" applyFont="1"/>
    <xf borderId="47" fillId="0" fontId="3" numFmtId="0" xfId="0" applyBorder="1" applyFont="1"/>
    <xf borderId="40" fillId="0" fontId="5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shrinkToFit="0" vertical="bottom" wrapText="0"/>
    </xf>
    <xf borderId="44" fillId="0" fontId="5" numFmtId="0" xfId="0" applyAlignment="1" applyBorder="1" applyFont="1">
      <alignment shrinkToFit="0" vertical="bottom" wrapText="0"/>
    </xf>
    <xf borderId="13" fillId="0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center" wrapText="0"/>
    </xf>
    <xf borderId="0" fillId="0" fontId="5" numFmtId="166" xfId="0" applyAlignment="1" applyFont="1" applyNumberFormat="1">
      <alignment shrinkToFit="0" vertical="bottom" wrapText="0"/>
    </xf>
    <xf borderId="33" fillId="0" fontId="5" numFmtId="0" xfId="0" applyAlignment="1" applyBorder="1" applyFont="1">
      <alignment shrinkToFit="0" vertical="bottom" wrapText="0"/>
    </xf>
    <xf borderId="33" fillId="0" fontId="5" numFmtId="10" xfId="0" applyAlignment="1" applyBorder="1" applyFont="1" applyNumberFormat="1">
      <alignment shrinkToFit="0" vertical="bottom" wrapText="0"/>
    </xf>
    <xf borderId="0" fillId="0" fontId="10" numFmtId="0" xfId="0" applyAlignment="1" applyFont="1">
      <alignment shrinkToFit="0" vertical="bottom" wrapText="0"/>
    </xf>
    <xf borderId="39" fillId="5" fontId="5" numFmtId="166" xfId="0" applyAlignment="1" applyBorder="1" applyFill="1" applyFont="1" applyNumberFormat="1">
      <alignment shrinkToFit="0" vertical="bottom" wrapText="0"/>
    </xf>
    <xf borderId="0" fillId="0" fontId="5" numFmtId="9" xfId="0" applyAlignment="1" applyFont="1" applyNumberFormat="1">
      <alignment shrinkToFit="0" vertical="bottom" wrapText="0"/>
    </xf>
    <xf borderId="34" fillId="0" fontId="5" numFmtId="0" xfId="0" applyAlignment="1" applyBorder="1" applyFont="1">
      <alignment shrinkToFit="0" vertical="bottom" wrapText="0"/>
    </xf>
    <xf borderId="35" fillId="0" fontId="5" numFmtId="0" xfId="0" applyAlignment="1" applyBorder="1" applyFont="1">
      <alignment shrinkToFit="0" vertical="bottom" wrapText="0"/>
    </xf>
    <xf borderId="39" fillId="6" fontId="5" numFmtId="166" xfId="0" applyAlignment="1" applyBorder="1" applyFill="1" applyFont="1" applyNumberFormat="1">
      <alignment shrinkToFit="0" vertical="bottom" wrapText="0"/>
    </xf>
    <xf borderId="39" fillId="7" fontId="5" numFmtId="166" xfId="0" applyAlignment="1" applyBorder="1" applyFill="1" applyFont="1" applyNumberFormat="1">
      <alignment shrinkToFit="0" vertical="bottom" wrapText="0"/>
    </xf>
    <xf borderId="39" fillId="8" fontId="5" numFmtId="166" xfId="0" applyAlignment="1" applyBorder="1" applyFill="1" applyFont="1" applyNumberFormat="1">
      <alignment shrinkToFit="0" vertical="bottom" wrapText="0"/>
    </xf>
    <xf borderId="39" fillId="9" fontId="5" numFmtId="166" xfId="0" applyAlignment="1" applyBorder="1" applyFill="1" applyFont="1" applyNumberFormat="1">
      <alignment shrinkToFit="0" vertical="bottom" wrapText="0"/>
    </xf>
    <xf borderId="12" fillId="0" fontId="5" numFmtId="0" xfId="0" applyAlignment="1" applyBorder="1" applyFont="1">
      <alignment horizontal="center" shrinkToFit="0" vertical="bottom" wrapText="0"/>
    </xf>
    <xf borderId="9" fillId="0" fontId="5" numFmtId="0" xfId="0" applyAlignment="1" applyBorder="1" applyFont="1">
      <alignment horizontal="left" shrinkToFit="0" vertical="bottom" wrapText="0"/>
    </xf>
    <xf borderId="12" fillId="2" fontId="5" numFmtId="2" xfId="0" applyAlignment="1" applyBorder="1" applyFont="1" applyNumberFormat="1">
      <alignment horizontal="center" shrinkToFit="0" vertical="bottom" wrapText="0"/>
    </xf>
    <xf borderId="0" fillId="0" fontId="5" numFmtId="2" xfId="0" applyAlignment="1" applyFont="1" applyNumberFormat="1">
      <alignment shrinkToFit="0" vertical="bottom" wrapText="0"/>
    </xf>
    <xf borderId="12" fillId="0" fontId="5" numFmtId="2" xfId="0" applyAlignment="1" applyBorder="1" applyFont="1" applyNumberFormat="1">
      <alignment horizontal="center" shrinkToFit="0" vertical="bottom" wrapText="0"/>
    </xf>
    <xf borderId="12" fillId="4" fontId="10" numFmtId="2" xfId="0" applyAlignment="1" applyBorder="1" applyFont="1" applyNumberFormat="1">
      <alignment shrinkToFit="0" vertical="bottom" wrapText="0"/>
    </xf>
    <xf borderId="48" fillId="0" fontId="5" numFmtId="0" xfId="0" applyAlignment="1" applyBorder="1" applyFont="1">
      <alignment shrinkToFit="0" vertical="bottom" wrapText="0"/>
    </xf>
    <xf borderId="49" fillId="0" fontId="10" numFmtId="0" xfId="0" applyAlignment="1" applyBorder="1" applyFont="1">
      <alignment horizontal="center" shrinkToFit="0" vertical="bottom" wrapText="0"/>
    </xf>
    <xf borderId="49" fillId="0" fontId="5" numFmtId="0" xfId="0" applyAlignment="1" applyBorder="1" applyFont="1">
      <alignment horizontal="center" shrinkToFit="0" vertical="bottom" wrapText="0"/>
    </xf>
    <xf borderId="49" fillId="0" fontId="5" numFmtId="0" xfId="0" applyAlignment="1" applyBorder="1" applyFont="1">
      <alignment shrinkToFit="0" vertical="bottom" wrapText="0"/>
    </xf>
    <xf borderId="49" fillId="0" fontId="5" numFmtId="2" xfId="0" applyAlignment="1" applyBorder="1" applyFont="1" applyNumberFormat="1">
      <alignment horizontal="center" shrinkToFit="0" vertical="bottom" wrapText="0"/>
    </xf>
    <xf borderId="49" fillId="0" fontId="5" numFmtId="2" xfId="0" applyAlignment="1" applyBorder="1" applyFont="1" applyNumberFormat="1">
      <alignment shrinkToFit="0" vertical="bottom" wrapText="0"/>
    </xf>
    <xf borderId="49" fillId="0" fontId="10" numFmtId="2" xfId="0" applyAlignment="1" applyBorder="1" applyFont="1" applyNumberFormat="1">
      <alignment shrinkToFit="0" vertical="bottom" wrapText="0"/>
    </xf>
    <xf borderId="50" fillId="0" fontId="5" numFmtId="0" xfId="0" applyAlignment="1" applyBorder="1" applyFont="1">
      <alignment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2" xfId="0" applyAlignment="1" applyFont="1" applyNumberFormat="1">
      <alignment horizontal="center" shrinkToFit="0" vertical="bottom" wrapText="0"/>
    </xf>
    <xf borderId="0" fillId="0" fontId="10" numFmtId="2" xfId="0" applyAlignment="1" applyFont="1" applyNumberFormat="1">
      <alignment shrinkToFit="0" vertical="bottom" wrapText="0"/>
    </xf>
  </cellXfs>
  <cellStyles count="1">
    <cellStyle xfId="0" name="Normal" builtinId="0"/>
  </cellStyles>
  <dxfs count="3">
    <dxf>
      <font>
        <color rgb="FF006411"/>
      </font>
      <fill>
        <patternFill patternType="solid">
          <fgColor rgb="FFCCFFFF"/>
          <bgColor rgb="FFCCFFFF"/>
        </patternFill>
      </fill>
      <border/>
    </dxf>
    <dxf>
      <font>
        <color rgb="FFFF6600"/>
      </font>
      <fill>
        <patternFill patternType="solid">
          <fgColor rgb="FFFFFF99"/>
          <bgColor rgb="FFFFFF99"/>
        </patternFill>
      </fill>
      <border/>
    </dxf>
    <dxf>
      <font>
        <color rgb="FFDD0806"/>
      </font>
      <fill>
        <patternFill patternType="solid">
          <fgColor rgb="FFFFCC99"/>
          <bgColor rgb="FFFFCC99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1</xdr:row>
      <xdr:rowOff>47625</xdr:rowOff>
    </xdr:from>
    <xdr:ext cx="723900" cy="381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19050</xdr:rowOff>
    </xdr:from>
    <xdr:ext cx="704850" cy="381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1</xdr:row>
      <xdr:rowOff>47625</xdr:rowOff>
    </xdr:from>
    <xdr:ext cx="723900" cy="381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fattocs.com.br/download/GuiaPlanilhaIFPUG.pdf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6" width="2.71"/>
    <col customWidth="1" min="17" max="17" width="0.86"/>
    <col customWidth="1" min="18" max="18" width="2.71"/>
    <col customWidth="1" min="19" max="19" width="4.29"/>
    <col customWidth="1" min="20" max="20" width="3.43"/>
    <col customWidth="1" min="21" max="21" width="7.29"/>
    <col customWidth="1" min="22" max="31" width="2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2"/>
    </row>
    <row r="2" ht="12.0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  <c r="AD2" s="2"/>
      <c r="AE2" s="2"/>
    </row>
    <row r="3" ht="12.0" customHeight="1">
      <c r="A3" s="1"/>
      <c r="B3" s="6"/>
      <c r="AC3" s="7"/>
      <c r="AD3" s="2"/>
      <c r="AE3" s="2"/>
    </row>
    <row r="4" ht="12.0" customHeight="1">
      <c r="A4" s="1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0"/>
      <c r="AD4" s="2"/>
      <c r="AE4" s="2"/>
    </row>
    <row r="5" ht="13.5" customHeight="1">
      <c r="A5" s="11"/>
      <c r="B5" s="12" t="s">
        <v>1</v>
      </c>
      <c r="C5" s="13"/>
      <c r="D5" s="13"/>
      <c r="E5" s="13"/>
      <c r="F5" s="13"/>
      <c r="G5" s="14" t="s">
        <v>2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5"/>
      <c r="S5" s="16" t="s">
        <v>3</v>
      </c>
      <c r="T5" s="15"/>
      <c r="U5" s="17">
        <v>420.0</v>
      </c>
      <c r="V5" s="16" t="s">
        <v>4</v>
      </c>
      <c r="W5" s="15"/>
      <c r="X5" s="18">
        <f>X6*U5</f>
        <v>91980</v>
      </c>
      <c r="Y5" s="13"/>
      <c r="Z5" s="13"/>
      <c r="AA5" s="13"/>
      <c r="AB5" s="13"/>
      <c r="AC5" s="15"/>
      <c r="AD5" s="2"/>
      <c r="AE5" s="2"/>
    </row>
    <row r="6" ht="13.5" customHeight="1">
      <c r="A6" s="11"/>
      <c r="B6" s="12" t="s">
        <v>5</v>
      </c>
      <c r="C6" s="13"/>
      <c r="D6" s="13"/>
      <c r="E6" s="13"/>
      <c r="F6" s="13"/>
      <c r="G6" s="19" t="s">
        <v>6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1"/>
      <c r="V6" s="16" t="s">
        <v>7</v>
      </c>
      <c r="W6" s="15"/>
      <c r="X6" s="22">
        <f>SUM(Z12:Z15)</f>
        <v>219</v>
      </c>
      <c r="Y6" s="13"/>
      <c r="Z6" s="13"/>
      <c r="AA6" s="13"/>
      <c r="AB6" s="13"/>
      <c r="AC6" s="15"/>
      <c r="AD6" s="2"/>
      <c r="AE6" s="2"/>
    </row>
    <row r="7" ht="13.5" customHeight="1">
      <c r="A7" s="11"/>
      <c r="B7" s="12" t="s">
        <v>8</v>
      </c>
      <c r="C7" s="13"/>
      <c r="D7" s="13"/>
      <c r="E7" s="13"/>
      <c r="F7" s="13"/>
      <c r="G7" s="23" t="s">
        <v>9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5"/>
      <c r="AD7" s="2"/>
      <c r="AE7" s="2"/>
    </row>
    <row r="8" ht="13.5" customHeight="1">
      <c r="A8" s="11"/>
      <c r="B8" s="12" t="s">
        <v>10</v>
      </c>
      <c r="C8" s="13"/>
      <c r="D8" s="13"/>
      <c r="E8" s="13"/>
      <c r="F8" s="13"/>
      <c r="G8" s="23" t="s">
        <v>11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5"/>
      <c r="V8" s="24" t="s">
        <v>12</v>
      </c>
      <c r="W8" s="13"/>
      <c r="X8" s="15"/>
      <c r="Y8" s="25"/>
      <c r="Z8" s="13"/>
      <c r="AA8" s="13"/>
      <c r="AB8" s="13"/>
      <c r="AC8" s="15"/>
      <c r="AD8" s="2"/>
      <c r="AE8" s="2"/>
    </row>
    <row r="9" ht="13.5" customHeight="1">
      <c r="A9" s="11"/>
      <c r="B9" s="12" t="s">
        <v>13</v>
      </c>
      <c r="C9" s="13"/>
      <c r="D9" s="13"/>
      <c r="E9" s="13"/>
      <c r="F9" s="13"/>
      <c r="G9" s="26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5"/>
      <c r="V9" s="24" t="s">
        <v>14</v>
      </c>
      <c r="W9" s="13"/>
      <c r="X9" s="15"/>
      <c r="Y9" s="25"/>
      <c r="Z9" s="13"/>
      <c r="AA9" s="13"/>
      <c r="AB9" s="13"/>
      <c r="AC9" s="15"/>
      <c r="AD9" s="2"/>
      <c r="AE9" s="2"/>
    </row>
    <row r="10" ht="13.5" customHeight="1">
      <c r="A10" s="27"/>
      <c r="B10" s="28" t="s">
        <v>15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ht="13.5" customHeight="1">
      <c r="A11" s="29"/>
      <c r="B11" s="30" t="s">
        <v>16</v>
      </c>
      <c r="C11" s="5"/>
      <c r="D11" s="31" t="s">
        <v>17</v>
      </c>
      <c r="E11" s="13"/>
      <c r="F11" s="13"/>
      <c r="G11" s="13"/>
      <c r="H11" s="13"/>
      <c r="I11" s="13"/>
      <c r="J11" s="13"/>
      <c r="K11" s="13"/>
      <c r="L11" s="15"/>
      <c r="M11" s="32" t="s">
        <v>18</v>
      </c>
      <c r="N11" s="33"/>
      <c r="O11" s="33"/>
      <c r="P11" s="30" t="s">
        <v>19</v>
      </c>
      <c r="Q11" s="4"/>
      <c r="R11" s="16" t="s">
        <v>20</v>
      </c>
      <c r="S11" s="13"/>
      <c r="T11" s="13"/>
      <c r="U11" s="15"/>
      <c r="V11" s="16" t="s">
        <v>21</v>
      </c>
      <c r="W11" s="13"/>
      <c r="X11" s="13"/>
      <c r="Y11" s="15"/>
      <c r="Z11" s="16" t="s">
        <v>22</v>
      </c>
      <c r="AA11" s="13"/>
      <c r="AB11" s="13"/>
      <c r="AC11" s="15"/>
      <c r="AD11" s="34"/>
      <c r="AE11" s="34"/>
    </row>
    <row r="12" ht="13.5" customHeight="1">
      <c r="A12" s="29"/>
      <c r="B12" s="6"/>
      <c r="C12" s="7"/>
      <c r="D12" s="31" t="s">
        <v>23</v>
      </c>
      <c r="E12" s="13"/>
      <c r="F12" s="13"/>
      <c r="G12" s="13"/>
      <c r="H12" s="13"/>
      <c r="I12" s="13"/>
      <c r="J12" s="13"/>
      <c r="K12" s="13"/>
      <c r="L12" s="15"/>
      <c r="M12" s="35"/>
      <c r="N12" s="33"/>
      <c r="O12" s="33"/>
      <c r="P12" s="6"/>
      <c r="R12" s="24" t="s">
        <v>24</v>
      </c>
      <c r="S12" s="15"/>
      <c r="T12" s="22">
        <f>'Sumário'!F52</f>
        <v>219</v>
      </c>
      <c r="U12" s="15"/>
      <c r="V12" s="36">
        <v>1.0</v>
      </c>
      <c r="W12" s="13"/>
      <c r="X12" s="13"/>
      <c r="Y12" s="15"/>
      <c r="Z12" s="22">
        <f t="shared" ref="Z12:Z15" si="1">T12*V12</f>
        <v>219</v>
      </c>
      <c r="AA12" s="13"/>
      <c r="AB12" s="13"/>
      <c r="AC12" s="15"/>
      <c r="AD12" s="2"/>
      <c r="AE12" s="2"/>
    </row>
    <row r="13" ht="13.5" customHeight="1">
      <c r="A13" s="29"/>
      <c r="B13" s="6"/>
      <c r="C13" s="7"/>
      <c r="D13" s="31" t="s">
        <v>25</v>
      </c>
      <c r="E13" s="13"/>
      <c r="F13" s="13"/>
      <c r="G13" s="13"/>
      <c r="H13" s="13"/>
      <c r="I13" s="13"/>
      <c r="J13" s="13"/>
      <c r="K13" s="13"/>
      <c r="L13" s="15"/>
      <c r="M13" s="35"/>
      <c r="N13" s="33"/>
      <c r="O13" s="33"/>
      <c r="P13" s="6"/>
      <c r="R13" s="24" t="s">
        <v>26</v>
      </c>
      <c r="S13" s="13"/>
      <c r="T13" s="22">
        <f>'Sumário'!F53</f>
        <v>0</v>
      </c>
      <c r="U13" s="15"/>
      <c r="V13" s="36">
        <v>1.0</v>
      </c>
      <c r="W13" s="13"/>
      <c r="X13" s="13"/>
      <c r="Y13" s="15"/>
      <c r="Z13" s="22">
        <f t="shared" si="1"/>
        <v>0</v>
      </c>
      <c r="AA13" s="13"/>
      <c r="AB13" s="13"/>
      <c r="AC13" s="15"/>
      <c r="AD13" s="2"/>
      <c r="AE13" s="2"/>
    </row>
    <row r="14" ht="13.5" customHeight="1">
      <c r="A14" s="29"/>
      <c r="B14" s="6"/>
      <c r="C14" s="7"/>
      <c r="D14" s="31" t="s">
        <v>27</v>
      </c>
      <c r="E14" s="13"/>
      <c r="F14" s="13"/>
      <c r="G14" s="13"/>
      <c r="H14" s="13"/>
      <c r="I14" s="13"/>
      <c r="J14" s="13"/>
      <c r="K14" s="13"/>
      <c r="L14" s="15"/>
      <c r="M14" s="35"/>
      <c r="N14" s="33"/>
      <c r="O14" s="33"/>
      <c r="P14" s="6"/>
      <c r="R14" s="24" t="s">
        <v>28</v>
      </c>
      <c r="S14" s="13"/>
      <c r="T14" s="22">
        <f>'Sumário'!F54</f>
        <v>0</v>
      </c>
      <c r="U14" s="15"/>
      <c r="V14" s="36">
        <v>1.0</v>
      </c>
      <c r="W14" s="13"/>
      <c r="X14" s="13"/>
      <c r="Y14" s="15"/>
      <c r="Z14" s="22">
        <f t="shared" si="1"/>
        <v>0</v>
      </c>
      <c r="AA14" s="13"/>
      <c r="AB14" s="13"/>
      <c r="AC14" s="15"/>
      <c r="AD14" s="2"/>
      <c r="AE14" s="2"/>
    </row>
    <row r="15" ht="13.5" customHeight="1">
      <c r="A15" s="29"/>
      <c r="B15" s="8"/>
      <c r="C15" s="10"/>
      <c r="D15" s="2"/>
      <c r="E15" s="2"/>
      <c r="F15" s="2"/>
      <c r="G15" s="2"/>
      <c r="H15" s="2"/>
      <c r="I15" s="2"/>
      <c r="J15" s="2"/>
      <c r="K15" s="2"/>
      <c r="L15" s="2"/>
      <c r="M15" s="2"/>
      <c r="N15" s="33"/>
      <c r="O15" s="33"/>
      <c r="P15" s="8"/>
      <c r="Q15" s="9"/>
      <c r="R15" s="24"/>
      <c r="S15" s="13"/>
      <c r="T15" s="22">
        <f>'Sumário'!F55</f>
        <v>0</v>
      </c>
      <c r="U15" s="15"/>
      <c r="V15" s="36"/>
      <c r="W15" s="13"/>
      <c r="X15" s="13"/>
      <c r="Y15" s="15"/>
      <c r="Z15" s="22">
        <f t="shared" si="1"/>
        <v>0</v>
      </c>
      <c r="AA15" s="13"/>
      <c r="AB15" s="13"/>
      <c r="AC15" s="15"/>
      <c r="AD15" s="2"/>
      <c r="AE15" s="2"/>
    </row>
    <row r="16" ht="12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37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ht="12.0" customHeight="1">
      <c r="A17" s="2"/>
      <c r="B17" s="2"/>
      <c r="C17" s="38"/>
      <c r="D17" s="38"/>
      <c r="E17" s="2"/>
      <c r="F17" s="2"/>
      <c r="G17" s="38"/>
      <c r="H17" s="38"/>
      <c r="I17" s="38"/>
      <c r="J17" s="38"/>
      <c r="K17" s="2"/>
      <c r="L17" s="39" t="s">
        <v>29</v>
      </c>
      <c r="M17" s="9"/>
      <c r="N17" s="9"/>
      <c r="O17" s="9"/>
      <c r="P17" s="9"/>
      <c r="Q17" s="9"/>
      <c r="R17" s="9"/>
      <c r="S17" s="9"/>
      <c r="T17" s="9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ht="12.0" customHeight="1">
      <c r="A18" s="40"/>
      <c r="B18" s="41" t="s">
        <v>30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5"/>
      <c r="AD18" s="2"/>
      <c r="AE18" s="2"/>
    </row>
    <row r="19" ht="12.0" customHeight="1">
      <c r="A19" s="40"/>
      <c r="B19" s="6"/>
      <c r="AC19" s="7"/>
      <c r="AD19" s="2"/>
      <c r="AE19" s="2"/>
    </row>
    <row r="20" ht="12.0" customHeight="1">
      <c r="A20" s="40"/>
      <c r="B20" s="6"/>
      <c r="AC20" s="7"/>
      <c r="AD20" s="2"/>
      <c r="AE20" s="2"/>
    </row>
    <row r="21" ht="12.0" customHeight="1">
      <c r="A21" s="40"/>
      <c r="B21" s="6"/>
      <c r="AC21" s="7"/>
      <c r="AD21" s="2"/>
      <c r="AE21" s="2"/>
    </row>
    <row r="22" ht="12.0" customHeight="1">
      <c r="A22" s="40"/>
      <c r="B22" s="6"/>
      <c r="AC22" s="7"/>
      <c r="AD22" s="2"/>
      <c r="AE22" s="2"/>
    </row>
    <row r="23" ht="12.0" customHeight="1">
      <c r="A23" s="40"/>
      <c r="B23" s="6"/>
      <c r="AC23" s="7"/>
      <c r="AD23" s="2"/>
      <c r="AE23" s="2"/>
    </row>
    <row r="24" ht="12.0" customHeight="1">
      <c r="A24" s="40"/>
      <c r="B24" s="6"/>
      <c r="AC24" s="7"/>
      <c r="AD24" s="2"/>
      <c r="AE24" s="2"/>
    </row>
    <row r="25" ht="12.0" customHeight="1">
      <c r="A25" s="40"/>
      <c r="B25" s="6"/>
      <c r="AC25" s="7"/>
      <c r="AD25" s="2"/>
      <c r="AE25" s="2"/>
    </row>
    <row r="26" ht="12.0" customHeight="1">
      <c r="A26" s="40"/>
      <c r="B26" s="6"/>
      <c r="AC26" s="7"/>
      <c r="AD26" s="2"/>
      <c r="AE26" s="2"/>
    </row>
    <row r="27" ht="12.0" customHeight="1">
      <c r="A27" s="40"/>
      <c r="B27" s="6"/>
      <c r="AC27" s="7"/>
      <c r="AD27" s="2"/>
      <c r="AE27" s="2"/>
    </row>
    <row r="28" ht="12.0" customHeight="1">
      <c r="A28" s="40"/>
      <c r="B28" s="6"/>
      <c r="AC28" s="7"/>
      <c r="AD28" s="2"/>
      <c r="AE28" s="2"/>
    </row>
    <row r="29" ht="12.0" customHeight="1">
      <c r="A29" s="40"/>
      <c r="B29" s="6"/>
      <c r="AC29" s="7"/>
      <c r="AD29" s="2"/>
      <c r="AE29" s="2"/>
    </row>
    <row r="30" ht="12.0" customHeight="1">
      <c r="A30" s="40"/>
      <c r="B30" s="6"/>
      <c r="AC30" s="7"/>
      <c r="AD30" s="2"/>
      <c r="AE30" s="2"/>
    </row>
    <row r="31" ht="12.0" customHeight="1">
      <c r="A31" s="40"/>
      <c r="B31" s="6"/>
      <c r="AC31" s="7"/>
      <c r="AD31" s="2"/>
      <c r="AE31" s="2"/>
    </row>
    <row r="32" ht="12.0" customHeight="1">
      <c r="A32" s="40"/>
      <c r="B32" s="6"/>
      <c r="AC32" s="7"/>
      <c r="AD32" s="2"/>
      <c r="AE32" s="2"/>
    </row>
    <row r="33" ht="12.0" customHeight="1">
      <c r="A33" s="40"/>
      <c r="B33" s="6"/>
      <c r="AC33" s="7"/>
      <c r="AD33" s="2"/>
      <c r="AE33" s="2"/>
    </row>
    <row r="34" ht="12.0" customHeight="1">
      <c r="A34" s="40"/>
      <c r="B34" s="6"/>
      <c r="AC34" s="7"/>
      <c r="AD34" s="2"/>
      <c r="AE34" s="2"/>
    </row>
    <row r="35" ht="12.0" customHeight="1">
      <c r="A35" s="40"/>
      <c r="B35" s="6"/>
      <c r="AC35" s="7"/>
      <c r="AD35" s="2"/>
      <c r="AE35" s="2"/>
    </row>
    <row r="36" ht="12.0" customHeight="1">
      <c r="A36" s="40"/>
      <c r="B36" s="6"/>
      <c r="AC36" s="7"/>
      <c r="AD36" s="2"/>
      <c r="AE36" s="2"/>
    </row>
    <row r="37" ht="12.0" customHeight="1">
      <c r="A37" s="40"/>
      <c r="B37" s="6"/>
      <c r="AC37" s="7"/>
      <c r="AD37" s="2"/>
      <c r="AE37" s="2"/>
    </row>
    <row r="38" ht="12.0" customHeight="1">
      <c r="A38" s="40"/>
      <c r="B38" s="6"/>
      <c r="AC38" s="7"/>
      <c r="AD38" s="2"/>
      <c r="AE38" s="2"/>
    </row>
    <row r="39" ht="12.0" customHeight="1">
      <c r="A39" s="40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10"/>
      <c r="AD39" s="2"/>
      <c r="AE39" s="2"/>
    </row>
    <row r="40" ht="12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ht="12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9" t="s">
        <v>31</v>
      </c>
      <c r="M41" s="9"/>
      <c r="N41" s="9"/>
      <c r="O41" s="9"/>
      <c r="P41" s="9"/>
      <c r="Q41" s="9"/>
      <c r="R41" s="9"/>
      <c r="S41" s="9"/>
      <c r="T41" s="9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ht="12.0" customHeight="1">
      <c r="A42" s="40"/>
      <c r="B42" s="41" t="s">
        <v>32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5"/>
      <c r="AD42" s="2"/>
      <c r="AE42" s="2"/>
    </row>
    <row r="43" ht="12.0" customHeight="1">
      <c r="A43" s="40"/>
      <c r="B43" s="6"/>
      <c r="AC43" s="7"/>
      <c r="AD43" s="2"/>
      <c r="AE43" s="2"/>
    </row>
    <row r="44" ht="12.0" customHeight="1">
      <c r="A44" s="40"/>
      <c r="B44" s="6"/>
      <c r="AC44" s="7"/>
      <c r="AD44" s="2"/>
      <c r="AE44" s="2"/>
    </row>
    <row r="45" ht="12.0" customHeight="1">
      <c r="A45" s="40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10"/>
      <c r="AD45" s="2"/>
      <c r="AE45" s="2"/>
    </row>
    <row r="46" ht="12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ht="12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ht="12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ht="12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ht="12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ht="12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ht="12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ht="12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ht="12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ht="12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ht="12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ht="12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ht="12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ht="12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ht="12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ht="12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ht="12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ht="12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ht="12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ht="12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ht="12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ht="12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ht="12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ht="12.0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ht="12.0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</sheetData>
  <mergeCells count="48">
    <mergeCell ref="G7:AC7"/>
    <mergeCell ref="G8:U8"/>
    <mergeCell ref="V8:X8"/>
    <mergeCell ref="Y8:AC8"/>
    <mergeCell ref="Y9:AC9"/>
    <mergeCell ref="B7:F7"/>
    <mergeCell ref="B8:F8"/>
    <mergeCell ref="B9:F9"/>
    <mergeCell ref="R14:S14"/>
    <mergeCell ref="T14:U14"/>
    <mergeCell ref="V14:Y14"/>
    <mergeCell ref="Z14:AC14"/>
    <mergeCell ref="R15:S15"/>
    <mergeCell ref="T15:U15"/>
    <mergeCell ref="L17:T17"/>
    <mergeCell ref="L41:T41"/>
    <mergeCell ref="B18:AC39"/>
    <mergeCell ref="B42:AC45"/>
    <mergeCell ref="V15:Y15"/>
    <mergeCell ref="Z15:AC15"/>
    <mergeCell ref="G9:U9"/>
    <mergeCell ref="V9:X9"/>
    <mergeCell ref="P11:Q15"/>
    <mergeCell ref="R11:U11"/>
    <mergeCell ref="V11:Y11"/>
    <mergeCell ref="Z11:AC11"/>
    <mergeCell ref="Z13:AC13"/>
    <mergeCell ref="B11:C15"/>
    <mergeCell ref="D14:L14"/>
    <mergeCell ref="V6:W6"/>
    <mergeCell ref="X6:AC6"/>
    <mergeCell ref="G5:R5"/>
    <mergeCell ref="S5:T5"/>
    <mergeCell ref="V5:W5"/>
    <mergeCell ref="X5:AC5"/>
    <mergeCell ref="B2:AC4"/>
    <mergeCell ref="B5:F5"/>
    <mergeCell ref="B6:F6"/>
    <mergeCell ref="D11:L11"/>
    <mergeCell ref="D12:L12"/>
    <mergeCell ref="R12:S12"/>
    <mergeCell ref="T12:U12"/>
    <mergeCell ref="V12:Y12"/>
    <mergeCell ref="Z12:AC12"/>
    <mergeCell ref="D13:L13"/>
    <mergeCell ref="R13:S13"/>
    <mergeCell ref="T13:U13"/>
    <mergeCell ref="V13:Y13"/>
  </mergeCells>
  <hyperlinks>
    <hyperlink r:id="rId2" ref="B10"/>
  </hyperlinks>
  <printOptions/>
  <pageMargins bottom="0.75" footer="0.0" header="0.0" left="0.7" right="0.7" top="0.75"/>
  <pageSetup orientation="landscape"/>
  <headerFooter>
    <oddFooter>&amp;R&amp;F - &amp;A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5" width="7.71"/>
    <col customWidth="1" min="6" max="6" width="29.71"/>
    <col customWidth="1" min="7" max="7" width="5.43"/>
    <col customWidth="1" min="8" max="8" width="7.0"/>
    <col customWidth="1" min="9" max="9" width="3.71"/>
    <col customWidth="1" min="10" max="10" width="5.43"/>
    <col customWidth="1" hidden="1" min="11" max="11" width="4.0"/>
    <col customWidth="1" hidden="1" min="12" max="12" width="1.86"/>
    <col customWidth="1" min="13" max="13" width="9.71"/>
    <col customWidth="1" min="14" max="14" width="5.71"/>
    <col customWidth="1" min="15" max="15" width="9.43"/>
    <col customWidth="1" min="16" max="17" width="16.71"/>
    <col customWidth="1" min="18" max="18" width="1.86"/>
    <col customWidth="1" min="19" max="19" width="37.86"/>
    <col customWidth="1" hidden="1" min="20" max="20" width="16.71"/>
    <col customWidth="1" min="21" max="26" width="8.0"/>
  </cols>
  <sheetData>
    <row r="1" ht="15.0" customHeight="1">
      <c r="A1" s="42" t="s">
        <v>33</v>
      </c>
      <c r="P1" s="1"/>
      <c r="Q1" s="1"/>
      <c r="R1" s="1"/>
      <c r="S1" s="1"/>
      <c r="T1" s="1"/>
      <c r="U1" s="2"/>
      <c r="V1" s="2"/>
      <c r="W1" s="2"/>
      <c r="X1" s="2"/>
      <c r="Y1" s="2"/>
      <c r="Z1" s="2"/>
    </row>
    <row r="2" ht="15.0" customHeight="1">
      <c r="A2" s="43"/>
      <c r="P2" s="1"/>
      <c r="Q2" s="1"/>
      <c r="R2" s="1"/>
      <c r="S2" s="1"/>
      <c r="T2" s="1"/>
      <c r="U2" s="2"/>
      <c r="V2" s="2"/>
      <c r="W2" s="2"/>
      <c r="X2" s="2"/>
      <c r="Y2" s="2"/>
      <c r="Z2" s="2"/>
    </row>
    <row r="3" ht="15.0" customHeight="1">
      <c r="A3" s="43"/>
      <c r="P3" s="1"/>
      <c r="Q3" s="1"/>
      <c r="R3" s="1"/>
      <c r="S3" s="1"/>
      <c r="T3" s="1"/>
      <c r="U3" s="2"/>
      <c r="V3" s="2"/>
      <c r="W3" s="2"/>
      <c r="X3" s="2"/>
      <c r="Y3" s="2"/>
      <c r="Z3" s="2"/>
    </row>
    <row r="4" ht="15.0" customHeight="1">
      <c r="A4" s="44" t="str">
        <f>Contagem!B6&amp;" : "&amp;Contagem!G6</f>
        <v>Aplicação : Sistema Integrado de Saúde</v>
      </c>
      <c r="B4" s="13"/>
      <c r="C4" s="13"/>
      <c r="D4" s="13"/>
      <c r="E4" s="13"/>
      <c r="F4" s="45"/>
      <c r="G4" s="46" t="str">
        <f>Contagem!B7&amp;" : "&amp;Contagem!G7</f>
        <v>Projeto : TCC - PUC MINAS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5"/>
      <c r="U4" s="2"/>
      <c r="V4" s="2"/>
      <c r="W4" s="2"/>
      <c r="X4" s="2"/>
      <c r="Y4" s="2"/>
      <c r="Z4" s="2"/>
    </row>
    <row r="5" ht="15.0" customHeight="1">
      <c r="A5" s="47" t="str">
        <f>Contagem!B8&amp;" : "&amp;Contagem!G8</f>
        <v>Responsável : Nairan Alves Silva</v>
      </c>
      <c r="B5" s="13"/>
      <c r="C5" s="13"/>
      <c r="D5" s="13"/>
      <c r="E5" s="13"/>
      <c r="F5" s="45"/>
      <c r="G5" s="46" t="str">
        <f>Contagem!B9&amp;" : "&amp;Contagem!G9</f>
        <v>Revisor : 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5"/>
      <c r="U5" s="48"/>
      <c r="V5" s="48"/>
      <c r="W5" s="48"/>
      <c r="X5" s="48"/>
      <c r="Y5" s="48"/>
      <c r="Z5" s="48"/>
    </row>
    <row r="6" ht="15.0" customHeight="1">
      <c r="A6" s="47" t="str">
        <f>Contagem!B5&amp;" : "&amp;Contagem!G5</f>
        <v>Empresa : PUC MINAS - Engenharia de Software</v>
      </c>
      <c r="B6" s="13"/>
      <c r="C6" s="13"/>
      <c r="D6" s="13"/>
      <c r="E6" s="15"/>
      <c r="F6" s="46" t="str">
        <f>Contagem!S5&amp;" = "&amp;VALUE(Contagem!U5)</f>
        <v>R$/PF = 420</v>
      </c>
      <c r="G6" s="15"/>
      <c r="H6" s="49" t="str">
        <f>" Custo= "&amp;DOLLAR(Contagem!X5)</f>
        <v> Custo= R$ 91.980,00</v>
      </c>
      <c r="I6" s="50"/>
      <c r="J6" s="50"/>
      <c r="K6" s="50"/>
      <c r="L6" s="50"/>
      <c r="M6" s="51"/>
      <c r="N6" s="49" t="str">
        <f>"PF  = "&amp;VALUE(Contagem!X6)</f>
        <v>PF  = 219</v>
      </c>
      <c r="O6" s="52"/>
      <c r="P6" s="53"/>
      <c r="Q6" s="53"/>
      <c r="R6" s="53"/>
      <c r="S6" s="53"/>
      <c r="T6" s="54"/>
      <c r="U6" s="48"/>
      <c r="V6" s="48"/>
      <c r="W6" s="48"/>
      <c r="X6" s="48"/>
      <c r="Y6" s="48"/>
      <c r="Z6" s="48"/>
    </row>
    <row r="7" ht="15.0" customHeight="1">
      <c r="A7" s="55" t="s">
        <v>34</v>
      </c>
      <c r="B7" s="13"/>
      <c r="C7" s="13"/>
      <c r="D7" s="13"/>
      <c r="E7" s="13"/>
      <c r="F7" s="15"/>
      <c r="G7" s="56" t="s">
        <v>35</v>
      </c>
      <c r="H7" s="57" t="s">
        <v>36</v>
      </c>
      <c r="I7" s="58" t="s">
        <v>37</v>
      </c>
      <c r="J7" s="58" t="s">
        <v>38</v>
      </c>
      <c r="K7" s="58" t="s">
        <v>39</v>
      </c>
      <c r="L7" s="58" t="s">
        <v>40</v>
      </c>
      <c r="M7" s="58" t="s">
        <v>41</v>
      </c>
      <c r="N7" s="58" t="s">
        <v>7</v>
      </c>
      <c r="O7" s="59" t="s">
        <v>22</v>
      </c>
      <c r="P7" s="60" t="s">
        <v>42</v>
      </c>
      <c r="Q7" s="61"/>
      <c r="R7" s="61"/>
      <c r="S7" s="61"/>
      <c r="T7" s="62"/>
      <c r="U7" s="48"/>
      <c r="V7" s="48"/>
      <c r="W7" s="48"/>
      <c r="X7" s="48"/>
      <c r="Y7" s="48"/>
      <c r="Z7" s="48"/>
    </row>
    <row r="8" ht="18.0" customHeight="1">
      <c r="A8" s="63" t="s">
        <v>43</v>
      </c>
      <c r="B8" s="64"/>
      <c r="C8" s="64"/>
      <c r="D8" s="64"/>
      <c r="E8" s="64"/>
      <c r="F8" s="65"/>
      <c r="G8" s="66" t="s">
        <v>44</v>
      </c>
      <c r="H8" s="66" t="s">
        <v>45</v>
      </c>
      <c r="I8" s="66">
        <v>2.0</v>
      </c>
      <c r="J8" s="66">
        <v>3.0</v>
      </c>
      <c r="K8" s="67" t="str">
        <f t="shared" ref="K8:K117" si="1">CONCATENATE(G8,L8)</f>
        <v>ALIL</v>
      </c>
      <c r="L8" s="68" t="str">
        <f t="shared" ref="L8:L117" si="2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69" t="str">
        <f t="shared" ref="M8:M117" si="3">IF(L8="L","Baixa",IF(L8="A","Média",IF(L8="","","Alta")))</f>
        <v>Baixa</v>
      </c>
      <c r="N8" s="70">
        <f t="shared" ref="N8:N117" si="4">IF(ISBLANK(G8),"",IF(G8="ALI",IF(L8="L",7,IF(L8="A",10,15)),IF(G8="AIE",IF(L8="L",5,IF(L8="A",7,10)),IF(G8="SE",IF(L8="L",4,IF(L8="A",5,7)),IF(OR(G8="EE",G8="CE"),IF(L8="L",3,IF(L8="A",4,6)))))))</f>
        <v>7</v>
      </c>
      <c r="O8" s="71">
        <f>IF(H8="I",N8*Contagem!$V$12,IF(H8="E",N8*Contagem!$V$14,IF(H8="A",N8*Contagem!$V$13,IF(H8="T",N8*Contagem!$V$15,""))))</f>
        <v>7</v>
      </c>
      <c r="P8" s="72" t="s">
        <v>46</v>
      </c>
      <c r="Q8" s="64"/>
      <c r="R8" s="64"/>
      <c r="S8" s="64"/>
      <c r="T8" s="64"/>
      <c r="U8" s="73"/>
      <c r="V8" s="73"/>
      <c r="W8" s="73"/>
      <c r="X8" s="73"/>
      <c r="Y8" s="73"/>
      <c r="Z8" s="73"/>
    </row>
    <row r="9" ht="18.0" customHeight="1">
      <c r="A9" s="63" t="s">
        <v>47</v>
      </c>
      <c r="B9" s="64"/>
      <c r="C9" s="64"/>
      <c r="D9" s="64"/>
      <c r="E9" s="64"/>
      <c r="F9" s="65"/>
      <c r="G9" s="66" t="s">
        <v>44</v>
      </c>
      <c r="H9" s="66" t="s">
        <v>45</v>
      </c>
      <c r="I9" s="66">
        <v>2.0</v>
      </c>
      <c r="J9" s="66">
        <v>1.0</v>
      </c>
      <c r="K9" s="67" t="str">
        <f t="shared" si="1"/>
        <v>ALIL</v>
      </c>
      <c r="L9" s="68" t="str">
        <f t="shared" si="2"/>
        <v>L</v>
      </c>
      <c r="M9" s="69" t="str">
        <f t="shared" si="3"/>
        <v>Baixa</v>
      </c>
      <c r="N9" s="70">
        <f t="shared" si="4"/>
        <v>7</v>
      </c>
      <c r="O9" s="71">
        <f>IF(H9="I",N9*Contagem!$V$12,IF(H9="E",N9*Contagem!$V$14,IF(H9="A",N9*Contagem!$V$13,IF(H9="T",N9*Contagem!$V$15,""))))</f>
        <v>7</v>
      </c>
      <c r="P9" s="64"/>
      <c r="Q9" s="64"/>
      <c r="R9" s="64"/>
      <c r="S9" s="64"/>
      <c r="T9" s="64"/>
      <c r="U9" s="73"/>
      <c r="V9" s="73"/>
      <c r="W9" s="73"/>
      <c r="X9" s="73"/>
      <c r="Y9" s="73"/>
      <c r="Z9" s="73"/>
    </row>
    <row r="10" ht="18.0" customHeight="1">
      <c r="A10" s="63" t="s">
        <v>48</v>
      </c>
      <c r="B10" s="64"/>
      <c r="C10" s="64"/>
      <c r="D10" s="64"/>
      <c r="E10" s="64"/>
      <c r="F10" s="65"/>
      <c r="G10" s="66" t="s">
        <v>44</v>
      </c>
      <c r="H10" s="66" t="s">
        <v>45</v>
      </c>
      <c r="I10" s="66">
        <v>4.0</v>
      </c>
      <c r="J10" s="66">
        <v>2.0</v>
      </c>
      <c r="K10" s="67" t="str">
        <f t="shared" si="1"/>
        <v>ALIL</v>
      </c>
      <c r="L10" s="68" t="str">
        <f t="shared" si="2"/>
        <v>L</v>
      </c>
      <c r="M10" s="69" t="str">
        <f t="shared" si="3"/>
        <v>Baixa</v>
      </c>
      <c r="N10" s="70">
        <f t="shared" si="4"/>
        <v>7</v>
      </c>
      <c r="O10" s="71">
        <f>IF(H10="I",N10*Contagem!$V$12,IF(H10="E",N10*Contagem!$V$14,IF(H10="A",N10*Contagem!$V$13,IF(H10="T",N10*Contagem!$V$15,""))))</f>
        <v>7</v>
      </c>
      <c r="P10" s="72" t="s">
        <v>49</v>
      </c>
      <c r="Q10" s="64"/>
      <c r="R10" s="64"/>
      <c r="S10" s="64"/>
      <c r="T10" s="64"/>
      <c r="U10" s="73"/>
      <c r="V10" s="73"/>
      <c r="W10" s="73"/>
      <c r="X10" s="73"/>
      <c r="Y10" s="73"/>
      <c r="Z10" s="73"/>
    </row>
    <row r="11" ht="18.0" customHeight="1">
      <c r="A11" s="63" t="s">
        <v>50</v>
      </c>
      <c r="B11" s="64"/>
      <c r="C11" s="64"/>
      <c r="D11" s="64"/>
      <c r="E11" s="64"/>
      <c r="F11" s="65"/>
      <c r="G11" s="66" t="s">
        <v>44</v>
      </c>
      <c r="H11" s="66" t="s">
        <v>45</v>
      </c>
      <c r="I11" s="66">
        <v>1.0</v>
      </c>
      <c r="J11" s="66">
        <v>2.0</v>
      </c>
      <c r="K11" s="67" t="str">
        <f t="shared" si="1"/>
        <v>ALIL</v>
      </c>
      <c r="L11" s="68" t="str">
        <f t="shared" si="2"/>
        <v>L</v>
      </c>
      <c r="M11" s="69" t="str">
        <f t="shared" si="3"/>
        <v>Baixa</v>
      </c>
      <c r="N11" s="70">
        <f t="shared" si="4"/>
        <v>7</v>
      </c>
      <c r="O11" s="71">
        <f>IF(H11="I",N11*Contagem!$V$12,IF(H11="E",N11*Contagem!$V$14,IF(H11="A",N11*Contagem!$V$13,IF(H11="T",N11*Contagem!$V$15,""))))</f>
        <v>7</v>
      </c>
      <c r="P11" s="72" t="s">
        <v>51</v>
      </c>
      <c r="Q11" s="64"/>
      <c r="R11" s="64"/>
      <c r="S11" s="64"/>
      <c r="T11" s="64"/>
      <c r="U11" s="73"/>
      <c r="V11" s="73"/>
      <c r="W11" s="73"/>
      <c r="X11" s="73"/>
      <c r="Y11" s="73"/>
      <c r="Z11" s="73"/>
    </row>
    <row r="12" ht="18.0" customHeight="1">
      <c r="A12" s="63" t="s">
        <v>52</v>
      </c>
      <c r="B12" s="64"/>
      <c r="C12" s="64"/>
      <c r="D12" s="64"/>
      <c r="E12" s="64"/>
      <c r="F12" s="65"/>
      <c r="G12" s="66" t="s">
        <v>44</v>
      </c>
      <c r="H12" s="66" t="s">
        <v>45</v>
      </c>
      <c r="I12" s="66">
        <v>1.0</v>
      </c>
      <c r="J12" s="66">
        <v>2.0</v>
      </c>
      <c r="K12" s="67" t="str">
        <f t="shared" si="1"/>
        <v>ALIL</v>
      </c>
      <c r="L12" s="68" t="str">
        <f t="shared" si="2"/>
        <v>L</v>
      </c>
      <c r="M12" s="69" t="str">
        <f t="shared" si="3"/>
        <v>Baixa</v>
      </c>
      <c r="N12" s="70">
        <f t="shared" si="4"/>
        <v>7</v>
      </c>
      <c r="O12" s="71">
        <f>IF(H12="I",N12*Contagem!$V$12,IF(H12="E",N12*Contagem!$V$14,IF(H12="A",N12*Contagem!$V$13,IF(H12="T",N12*Contagem!$V$15,""))))</f>
        <v>7</v>
      </c>
      <c r="P12" s="72" t="s">
        <v>53</v>
      </c>
      <c r="Q12" s="64"/>
      <c r="R12" s="64"/>
      <c r="S12" s="64"/>
      <c r="T12" s="64"/>
      <c r="U12" s="73"/>
      <c r="V12" s="73"/>
      <c r="W12" s="73"/>
      <c r="X12" s="73"/>
      <c r="Y12" s="73"/>
      <c r="Z12" s="73"/>
    </row>
    <row r="13" ht="18.0" customHeight="1">
      <c r="A13" s="63" t="s">
        <v>54</v>
      </c>
      <c r="B13" s="64"/>
      <c r="C13" s="64"/>
      <c r="D13" s="64"/>
      <c r="E13" s="64"/>
      <c r="F13" s="65"/>
      <c r="G13" s="66" t="s">
        <v>44</v>
      </c>
      <c r="H13" s="66" t="s">
        <v>45</v>
      </c>
      <c r="I13" s="66">
        <v>3.0</v>
      </c>
      <c r="J13" s="66">
        <v>1.0</v>
      </c>
      <c r="K13" s="67" t="str">
        <f t="shared" si="1"/>
        <v>ALIL</v>
      </c>
      <c r="L13" s="68" t="str">
        <f t="shared" si="2"/>
        <v>L</v>
      </c>
      <c r="M13" s="69" t="str">
        <f t="shared" si="3"/>
        <v>Baixa</v>
      </c>
      <c r="N13" s="70">
        <f t="shared" si="4"/>
        <v>7</v>
      </c>
      <c r="O13" s="71">
        <f>IF(H13="I",N13*Contagem!$V$12,IF(H13="E",N13*Contagem!$V$14,IF(H13="A",N13*Contagem!$V$13,IF(H13="T",N13*Contagem!$V$15,""))))</f>
        <v>7</v>
      </c>
      <c r="P13" s="64"/>
      <c r="Q13" s="64"/>
      <c r="R13" s="64"/>
      <c r="S13" s="64"/>
      <c r="T13" s="64"/>
      <c r="U13" s="73"/>
      <c r="V13" s="73"/>
      <c r="W13" s="73"/>
      <c r="X13" s="73"/>
      <c r="Y13" s="73"/>
      <c r="Z13" s="73"/>
    </row>
    <row r="14" ht="18.0" customHeight="1">
      <c r="A14" s="63" t="s">
        <v>55</v>
      </c>
      <c r="B14" s="64"/>
      <c r="C14" s="64"/>
      <c r="D14" s="64"/>
      <c r="E14" s="64"/>
      <c r="F14" s="65"/>
      <c r="G14" s="66" t="s">
        <v>44</v>
      </c>
      <c r="H14" s="66" t="s">
        <v>45</v>
      </c>
      <c r="I14" s="66">
        <v>6.0</v>
      </c>
      <c r="J14" s="66">
        <v>3.0</v>
      </c>
      <c r="K14" s="67" t="str">
        <f t="shared" si="1"/>
        <v>ALIL</v>
      </c>
      <c r="L14" s="68" t="str">
        <f t="shared" si="2"/>
        <v>L</v>
      </c>
      <c r="M14" s="69" t="str">
        <f t="shared" si="3"/>
        <v>Baixa</v>
      </c>
      <c r="N14" s="70">
        <f t="shared" si="4"/>
        <v>7</v>
      </c>
      <c r="O14" s="71">
        <f>IF(H14="I",N14*Contagem!$V$12,IF(H14="E",N14*Contagem!$V$14,IF(H14="A",N14*Contagem!$V$13,IF(H14="T",N14*Contagem!$V$15,""))))</f>
        <v>7</v>
      </c>
      <c r="P14" s="72" t="s">
        <v>56</v>
      </c>
      <c r="Q14" s="64"/>
      <c r="R14" s="64"/>
      <c r="S14" s="64"/>
      <c r="T14" s="64"/>
      <c r="U14" s="73"/>
      <c r="V14" s="73"/>
      <c r="W14" s="73"/>
      <c r="X14" s="73"/>
      <c r="Y14" s="73"/>
      <c r="Z14" s="73"/>
    </row>
    <row r="15" ht="18.0" customHeight="1">
      <c r="A15" s="63" t="s">
        <v>57</v>
      </c>
      <c r="B15" s="64"/>
      <c r="C15" s="64"/>
      <c r="D15" s="64"/>
      <c r="E15" s="64"/>
      <c r="F15" s="65"/>
      <c r="G15" s="66" t="s">
        <v>44</v>
      </c>
      <c r="H15" s="66" t="s">
        <v>45</v>
      </c>
      <c r="I15" s="66">
        <v>1.0</v>
      </c>
      <c r="J15" s="66">
        <v>2.0</v>
      </c>
      <c r="K15" s="67" t="str">
        <f t="shared" si="1"/>
        <v>ALIL</v>
      </c>
      <c r="L15" s="68" t="str">
        <f t="shared" si="2"/>
        <v>L</v>
      </c>
      <c r="M15" s="69" t="str">
        <f t="shared" si="3"/>
        <v>Baixa</v>
      </c>
      <c r="N15" s="70">
        <f t="shared" si="4"/>
        <v>7</v>
      </c>
      <c r="O15" s="71">
        <f>IF(H15="I",N15*Contagem!$V$12,IF(H15="E",N15*Contagem!$V$14,IF(H15="A",N15*Contagem!$V$13,IF(H15="T",N15*Contagem!$V$15,""))))</f>
        <v>7</v>
      </c>
      <c r="P15" s="72" t="s">
        <v>58</v>
      </c>
      <c r="Q15" s="64"/>
      <c r="R15" s="64"/>
      <c r="S15" s="64"/>
      <c r="T15" s="64"/>
      <c r="U15" s="73"/>
      <c r="V15" s="73"/>
      <c r="W15" s="73"/>
      <c r="X15" s="73"/>
      <c r="Y15" s="73"/>
      <c r="Z15" s="73"/>
    </row>
    <row r="16" ht="18.0" customHeight="1">
      <c r="A16" s="63" t="s">
        <v>59</v>
      </c>
      <c r="B16" s="64"/>
      <c r="C16" s="64"/>
      <c r="D16" s="64"/>
      <c r="E16" s="64"/>
      <c r="F16" s="65"/>
      <c r="G16" s="66" t="s">
        <v>44</v>
      </c>
      <c r="H16" s="66" t="s">
        <v>45</v>
      </c>
      <c r="I16" s="66">
        <v>7.0</v>
      </c>
      <c r="J16" s="66">
        <v>1.0</v>
      </c>
      <c r="K16" s="67" t="str">
        <f t="shared" si="1"/>
        <v>ALIL</v>
      </c>
      <c r="L16" s="68" t="str">
        <f t="shared" si="2"/>
        <v>L</v>
      </c>
      <c r="M16" s="69" t="str">
        <f t="shared" si="3"/>
        <v>Baixa</v>
      </c>
      <c r="N16" s="70">
        <f t="shared" si="4"/>
        <v>7</v>
      </c>
      <c r="O16" s="71">
        <f>IF(H16="I",N16*Contagem!$V$12,IF(H16="E",N16*Contagem!$V$14,IF(H16="A",N16*Contagem!$V$13,IF(H16="T",N16*Contagem!$V$15,""))))</f>
        <v>7</v>
      </c>
      <c r="P16" s="64"/>
      <c r="Q16" s="64"/>
      <c r="R16" s="64"/>
      <c r="S16" s="64"/>
      <c r="T16" s="64"/>
      <c r="U16" s="73"/>
      <c r="V16" s="73"/>
      <c r="W16" s="73"/>
      <c r="X16" s="73"/>
      <c r="Y16" s="73"/>
      <c r="Z16" s="73"/>
    </row>
    <row r="17" ht="18.0" customHeight="1">
      <c r="A17" s="63" t="s">
        <v>60</v>
      </c>
      <c r="B17" s="64"/>
      <c r="C17" s="64"/>
      <c r="D17" s="64"/>
      <c r="E17" s="64"/>
      <c r="F17" s="65"/>
      <c r="G17" s="66" t="s">
        <v>44</v>
      </c>
      <c r="H17" s="66" t="s">
        <v>45</v>
      </c>
      <c r="I17" s="66">
        <v>3.0</v>
      </c>
      <c r="J17" s="66">
        <v>2.0</v>
      </c>
      <c r="K17" s="67" t="str">
        <f t="shared" si="1"/>
        <v>ALIL</v>
      </c>
      <c r="L17" s="68" t="str">
        <f t="shared" si="2"/>
        <v>L</v>
      </c>
      <c r="M17" s="69" t="str">
        <f t="shared" si="3"/>
        <v>Baixa</v>
      </c>
      <c r="N17" s="70">
        <f t="shared" si="4"/>
        <v>7</v>
      </c>
      <c r="O17" s="71">
        <f>IF(H17="I",N17*Contagem!$V$12,IF(H17="E",N17*Contagem!$V$14,IF(H17="A",N17*Contagem!$V$13,IF(H17="T",N17*Contagem!$V$15,""))))</f>
        <v>7</v>
      </c>
      <c r="P17" s="72" t="s">
        <v>61</v>
      </c>
      <c r="Q17" s="64"/>
      <c r="R17" s="64"/>
      <c r="S17" s="64"/>
      <c r="T17" s="64"/>
      <c r="U17" s="73"/>
      <c r="V17" s="73"/>
      <c r="W17" s="73"/>
      <c r="X17" s="73"/>
      <c r="Y17" s="73"/>
      <c r="Z17" s="73"/>
    </row>
    <row r="18" ht="18.0" customHeight="1">
      <c r="A18" s="63" t="s">
        <v>62</v>
      </c>
      <c r="B18" s="64"/>
      <c r="C18" s="64"/>
      <c r="D18" s="64"/>
      <c r="E18" s="64"/>
      <c r="F18" s="65"/>
      <c r="G18" s="66" t="s">
        <v>44</v>
      </c>
      <c r="H18" s="66" t="s">
        <v>45</v>
      </c>
      <c r="I18" s="66">
        <v>7.0</v>
      </c>
      <c r="J18" s="66">
        <v>4.0</v>
      </c>
      <c r="K18" s="67" t="str">
        <f t="shared" si="1"/>
        <v>ALIL</v>
      </c>
      <c r="L18" s="68" t="str">
        <f t="shared" si="2"/>
        <v>L</v>
      </c>
      <c r="M18" s="69" t="str">
        <f t="shared" si="3"/>
        <v>Baixa</v>
      </c>
      <c r="N18" s="70">
        <f t="shared" si="4"/>
        <v>7</v>
      </c>
      <c r="O18" s="71">
        <f>IF(H18="I",N18*Contagem!$V$12,IF(H18="E",N18*Contagem!$V$14,IF(H18="A",N18*Contagem!$V$13,IF(H18="T",N18*Contagem!$V$15,""))))</f>
        <v>7</v>
      </c>
      <c r="P18" s="72" t="s">
        <v>63</v>
      </c>
      <c r="Q18" s="64"/>
      <c r="R18" s="64"/>
      <c r="S18" s="64"/>
      <c r="T18" s="64"/>
      <c r="U18" s="73"/>
      <c r="V18" s="73"/>
      <c r="W18" s="73"/>
      <c r="X18" s="73"/>
      <c r="Y18" s="73"/>
      <c r="Z18" s="73"/>
    </row>
    <row r="19" ht="18.0" customHeight="1">
      <c r="A19" s="63" t="s">
        <v>64</v>
      </c>
      <c r="B19" s="64"/>
      <c r="C19" s="64"/>
      <c r="D19" s="64"/>
      <c r="E19" s="64"/>
      <c r="F19" s="65"/>
      <c r="G19" s="66" t="s">
        <v>44</v>
      </c>
      <c r="H19" s="66" t="s">
        <v>45</v>
      </c>
      <c r="I19" s="66">
        <v>4.0</v>
      </c>
      <c r="J19" s="66">
        <v>1.0</v>
      </c>
      <c r="K19" s="67" t="str">
        <f t="shared" si="1"/>
        <v>ALIL</v>
      </c>
      <c r="L19" s="68" t="str">
        <f t="shared" si="2"/>
        <v>L</v>
      </c>
      <c r="M19" s="69" t="str">
        <f t="shared" si="3"/>
        <v>Baixa</v>
      </c>
      <c r="N19" s="70">
        <f t="shared" si="4"/>
        <v>7</v>
      </c>
      <c r="O19" s="71">
        <f>IF(H19="I",N19*Contagem!$V$12,IF(H19="E",N19*Contagem!$V$14,IF(H19="A",N19*Contagem!$V$13,IF(H19="T",N19*Contagem!$V$15,""))))</f>
        <v>7</v>
      </c>
      <c r="P19" s="64"/>
      <c r="Q19" s="64"/>
      <c r="R19" s="64"/>
      <c r="S19" s="64"/>
      <c r="T19" s="64"/>
      <c r="U19" s="73"/>
      <c r="V19" s="73"/>
      <c r="W19" s="73"/>
      <c r="X19" s="73"/>
      <c r="Y19" s="73"/>
      <c r="Z19" s="73"/>
    </row>
    <row r="20" ht="18.0" customHeight="1">
      <c r="A20" s="63" t="s">
        <v>65</v>
      </c>
      <c r="B20" s="64"/>
      <c r="C20" s="64"/>
      <c r="D20" s="64"/>
      <c r="E20" s="64"/>
      <c r="F20" s="65"/>
      <c r="G20" s="66" t="s">
        <v>44</v>
      </c>
      <c r="H20" s="66" t="s">
        <v>45</v>
      </c>
      <c r="I20" s="66">
        <v>1.0</v>
      </c>
      <c r="J20" s="66">
        <v>3.0</v>
      </c>
      <c r="K20" s="67" t="str">
        <f t="shared" si="1"/>
        <v>ALIL</v>
      </c>
      <c r="L20" s="68" t="str">
        <f t="shared" si="2"/>
        <v>L</v>
      </c>
      <c r="M20" s="69" t="str">
        <f t="shared" si="3"/>
        <v>Baixa</v>
      </c>
      <c r="N20" s="70">
        <f t="shared" si="4"/>
        <v>7</v>
      </c>
      <c r="O20" s="71">
        <f>IF(H20="I",N20*Contagem!$V$12,IF(H20="E",N20*Contagem!$V$14,IF(H20="A",N20*Contagem!$V$13,IF(H20="T",N20*Contagem!$V$15,""))))</f>
        <v>7</v>
      </c>
      <c r="P20" s="72" t="s">
        <v>66</v>
      </c>
      <c r="Q20" s="64"/>
      <c r="R20" s="64"/>
      <c r="S20" s="64"/>
      <c r="T20" s="64"/>
      <c r="U20" s="73"/>
      <c r="V20" s="73"/>
      <c r="W20" s="73"/>
      <c r="X20" s="73"/>
      <c r="Y20" s="73"/>
      <c r="Z20" s="73"/>
    </row>
    <row r="21" ht="18.0" customHeight="1">
      <c r="A21" s="63" t="s">
        <v>67</v>
      </c>
      <c r="B21" s="64"/>
      <c r="C21" s="64"/>
      <c r="D21" s="64"/>
      <c r="E21" s="64"/>
      <c r="F21" s="65"/>
      <c r="G21" s="66" t="s">
        <v>44</v>
      </c>
      <c r="H21" s="66" t="s">
        <v>45</v>
      </c>
      <c r="I21" s="66">
        <v>2.0</v>
      </c>
      <c r="J21" s="66">
        <v>1.0</v>
      </c>
      <c r="K21" s="67" t="str">
        <f t="shared" si="1"/>
        <v>ALIL</v>
      </c>
      <c r="L21" s="68" t="str">
        <f t="shared" si="2"/>
        <v>L</v>
      </c>
      <c r="M21" s="69" t="str">
        <f t="shared" si="3"/>
        <v>Baixa</v>
      </c>
      <c r="N21" s="70">
        <f t="shared" si="4"/>
        <v>7</v>
      </c>
      <c r="O21" s="71">
        <f>IF(H21="I",N21*Contagem!$V$12,IF(H21="E",N21*Contagem!$V$14,IF(H21="A",N21*Contagem!$V$13,IF(H21="T",N21*Contagem!$V$15,""))))</f>
        <v>7</v>
      </c>
      <c r="P21" s="64"/>
      <c r="Q21" s="64"/>
      <c r="R21" s="64"/>
      <c r="S21" s="64"/>
      <c r="T21" s="64"/>
      <c r="U21" s="73"/>
      <c r="V21" s="73"/>
      <c r="W21" s="73"/>
      <c r="X21" s="73"/>
      <c r="Y21" s="73"/>
      <c r="Z21" s="73"/>
    </row>
    <row r="22" ht="18.0" customHeight="1">
      <c r="A22" s="63" t="s">
        <v>68</v>
      </c>
      <c r="B22" s="64"/>
      <c r="C22" s="64"/>
      <c r="D22" s="64"/>
      <c r="E22" s="64"/>
      <c r="F22" s="65"/>
      <c r="G22" s="66" t="s">
        <v>44</v>
      </c>
      <c r="H22" s="66" t="s">
        <v>45</v>
      </c>
      <c r="I22" s="66">
        <v>1.0</v>
      </c>
      <c r="J22" s="66">
        <v>1.0</v>
      </c>
      <c r="K22" s="67" t="str">
        <f t="shared" si="1"/>
        <v>ALIL</v>
      </c>
      <c r="L22" s="68" t="str">
        <f t="shared" si="2"/>
        <v>L</v>
      </c>
      <c r="M22" s="69" t="str">
        <f t="shared" si="3"/>
        <v>Baixa</v>
      </c>
      <c r="N22" s="70">
        <f t="shared" si="4"/>
        <v>7</v>
      </c>
      <c r="O22" s="71">
        <f>IF(H22="I",N22*Contagem!$V$12,IF(H22="E",N22*Contagem!$V$14,IF(H22="A",N22*Contagem!$V$13,IF(H22="T",N22*Contagem!$V$15,""))))</f>
        <v>7</v>
      </c>
      <c r="P22" s="64"/>
      <c r="Q22" s="64"/>
      <c r="R22" s="64"/>
      <c r="S22" s="64"/>
      <c r="T22" s="64"/>
      <c r="U22" s="73"/>
      <c r="V22" s="73"/>
      <c r="W22" s="73"/>
      <c r="X22" s="73"/>
      <c r="Y22" s="73"/>
      <c r="Z22" s="73"/>
    </row>
    <row r="23" ht="18.0" customHeight="1">
      <c r="A23" s="63" t="s">
        <v>69</v>
      </c>
      <c r="B23" s="64"/>
      <c r="C23" s="64"/>
      <c r="D23" s="64"/>
      <c r="E23" s="64"/>
      <c r="F23" s="65"/>
      <c r="G23" s="66" t="s">
        <v>44</v>
      </c>
      <c r="H23" s="66" t="s">
        <v>45</v>
      </c>
      <c r="I23" s="66">
        <v>1.0</v>
      </c>
      <c r="J23" s="66">
        <v>1.0</v>
      </c>
      <c r="K23" s="67" t="str">
        <f t="shared" si="1"/>
        <v>ALIL</v>
      </c>
      <c r="L23" s="68" t="str">
        <f t="shared" si="2"/>
        <v>L</v>
      </c>
      <c r="M23" s="69" t="str">
        <f t="shared" si="3"/>
        <v>Baixa</v>
      </c>
      <c r="N23" s="70">
        <f t="shared" si="4"/>
        <v>7</v>
      </c>
      <c r="O23" s="71">
        <f>IF(H23="I",N23*Contagem!$V$12,IF(H23="E",N23*Contagem!$V$14,IF(H23="A",N23*Contagem!$V$13,IF(H23="T",N23*Contagem!$V$15,""))))</f>
        <v>7</v>
      </c>
      <c r="P23" s="64"/>
      <c r="Q23" s="64"/>
      <c r="R23" s="64"/>
      <c r="S23" s="64"/>
      <c r="T23" s="64"/>
      <c r="U23" s="73"/>
      <c r="V23" s="73"/>
      <c r="W23" s="73"/>
      <c r="X23" s="73"/>
      <c r="Y23" s="73"/>
      <c r="Z23" s="73"/>
    </row>
    <row r="24" ht="18.0" customHeight="1">
      <c r="A24" s="63" t="s">
        <v>70</v>
      </c>
      <c r="B24" s="64"/>
      <c r="C24" s="64"/>
      <c r="D24" s="64"/>
      <c r="E24" s="64"/>
      <c r="F24" s="65"/>
      <c r="G24" s="66" t="s">
        <v>44</v>
      </c>
      <c r="H24" s="66" t="s">
        <v>45</v>
      </c>
      <c r="I24" s="66">
        <v>4.0</v>
      </c>
      <c r="J24" s="66">
        <v>2.0</v>
      </c>
      <c r="K24" s="67" t="str">
        <f t="shared" si="1"/>
        <v>ALIL</v>
      </c>
      <c r="L24" s="68" t="str">
        <f t="shared" si="2"/>
        <v>L</v>
      </c>
      <c r="M24" s="69" t="str">
        <f t="shared" si="3"/>
        <v>Baixa</v>
      </c>
      <c r="N24" s="70">
        <f t="shared" si="4"/>
        <v>7</v>
      </c>
      <c r="O24" s="71">
        <f>IF(H24="I",N24*Contagem!$V$12,IF(H24="E",N24*Contagem!$V$14,IF(H24="A",N24*Contagem!$V$13,IF(H24="T",N24*Contagem!$V$15,""))))</f>
        <v>7</v>
      </c>
      <c r="P24" s="72" t="s">
        <v>71</v>
      </c>
      <c r="Q24" s="64"/>
      <c r="R24" s="64"/>
      <c r="S24" s="64"/>
      <c r="T24" s="64"/>
      <c r="U24" s="73"/>
      <c r="V24" s="73"/>
      <c r="W24" s="73"/>
      <c r="X24" s="73"/>
      <c r="Y24" s="73"/>
      <c r="Z24" s="73"/>
    </row>
    <row r="25" ht="18.0" customHeight="1">
      <c r="A25" s="63" t="s">
        <v>72</v>
      </c>
      <c r="B25" s="64"/>
      <c r="C25" s="64"/>
      <c r="D25" s="64"/>
      <c r="E25" s="64"/>
      <c r="F25" s="65"/>
      <c r="G25" s="66" t="s">
        <v>44</v>
      </c>
      <c r="H25" s="66" t="s">
        <v>45</v>
      </c>
      <c r="I25" s="66">
        <v>2.0</v>
      </c>
      <c r="J25" s="66">
        <v>2.0</v>
      </c>
      <c r="K25" s="67" t="str">
        <f t="shared" si="1"/>
        <v>ALIL</v>
      </c>
      <c r="L25" s="68" t="str">
        <f t="shared" si="2"/>
        <v>L</v>
      </c>
      <c r="M25" s="69" t="str">
        <f t="shared" si="3"/>
        <v>Baixa</v>
      </c>
      <c r="N25" s="70">
        <f t="shared" si="4"/>
        <v>7</v>
      </c>
      <c r="O25" s="71">
        <f>IF(H25="I",N25*Contagem!$V$12,IF(H25="E",N25*Contagem!$V$14,IF(H25="A",N25*Contagem!$V$13,IF(H25="T",N25*Contagem!$V$15,""))))</f>
        <v>7</v>
      </c>
      <c r="P25" s="72" t="s">
        <v>71</v>
      </c>
      <c r="Q25" s="64"/>
      <c r="R25" s="64"/>
      <c r="S25" s="64"/>
      <c r="T25" s="64"/>
      <c r="U25" s="73"/>
      <c r="V25" s="73"/>
      <c r="W25" s="73"/>
      <c r="X25" s="73"/>
      <c r="Y25" s="73"/>
      <c r="Z25" s="73"/>
    </row>
    <row r="26" ht="18.0" customHeight="1">
      <c r="A26" s="63" t="s">
        <v>73</v>
      </c>
      <c r="B26" s="64"/>
      <c r="C26" s="64"/>
      <c r="D26" s="64"/>
      <c r="E26" s="64"/>
      <c r="F26" s="65"/>
      <c r="G26" s="66" t="s">
        <v>44</v>
      </c>
      <c r="H26" s="66" t="s">
        <v>45</v>
      </c>
      <c r="I26" s="66">
        <v>4.0</v>
      </c>
      <c r="J26" s="66">
        <v>2.0</v>
      </c>
      <c r="K26" s="67" t="str">
        <f t="shared" si="1"/>
        <v>ALIL</v>
      </c>
      <c r="L26" s="68" t="str">
        <f t="shared" si="2"/>
        <v>L</v>
      </c>
      <c r="M26" s="69" t="str">
        <f t="shared" si="3"/>
        <v>Baixa</v>
      </c>
      <c r="N26" s="70">
        <f t="shared" si="4"/>
        <v>7</v>
      </c>
      <c r="O26" s="71">
        <f>IF(H26="I",N26*Contagem!$V$12,IF(H26="E",N26*Contagem!$V$14,IF(H26="A",N26*Contagem!$V$13,IF(H26="T",N26*Contagem!$V$15,""))))</f>
        <v>7</v>
      </c>
      <c r="P26" s="72" t="s">
        <v>74</v>
      </c>
      <c r="Q26" s="64"/>
      <c r="R26" s="64"/>
      <c r="S26" s="64"/>
      <c r="T26" s="64"/>
      <c r="U26" s="73"/>
      <c r="V26" s="73"/>
      <c r="W26" s="73"/>
      <c r="X26" s="73"/>
      <c r="Y26" s="73"/>
      <c r="Z26" s="73"/>
    </row>
    <row r="27" ht="18.0" customHeight="1">
      <c r="A27" s="63" t="s">
        <v>75</v>
      </c>
      <c r="B27" s="64"/>
      <c r="C27" s="64"/>
      <c r="D27" s="64"/>
      <c r="E27" s="64"/>
      <c r="F27" s="65"/>
      <c r="G27" s="66" t="s">
        <v>44</v>
      </c>
      <c r="H27" s="66" t="s">
        <v>45</v>
      </c>
      <c r="I27" s="66">
        <v>2.0</v>
      </c>
      <c r="J27" s="66">
        <v>2.0</v>
      </c>
      <c r="K27" s="67" t="str">
        <f t="shared" si="1"/>
        <v>ALIL</v>
      </c>
      <c r="L27" s="68" t="str">
        <f t="shared" si="2"/>
        <v>L</v>
      </c>
      <c r="M27" s="69" t="str">
        <f t="shared" si="3"/>
        <v>Baixa</v>
      </c>
      <c r="N27" s="70">
        <f t="shared" si="4"/>
        <v>7</v>
      </c>
      <c r="O27" s="71">
        <f>IF(H27="I",N27*Contagem!$V$12,IF(H27="E",N27*Contagem!$V$14,IF(H27="A",N27*Contagem!$V$13,IF(H27="T",N27*Contagem!$V$15,""))))</f>
        <v>7</v>
      </c>
      <c r="P27" s="72" t="s">
        <v>76</v>
      </c>
      <c r="Q27" s="64"/>
      <c r="R27" s="64"/>
      <c r="S27" s="64"/>
      <c r="T27" s="64"/>
      <c r="U27" s="73"/>
      <c r="V27" s="73"/>
      <c r="W27" s="73"/>
      <c r="X27" s="73"/>
      <c r="Y27" s="73"/>
      <c r="Z27" s="73"/>
    </row>
    <row r="28" ht="18.0" customHeight="1">
      <c r="A28" s="74" t="s">
        <v>77</v>
      </c>
      <c r="B28" s="64"/>
      <c r="C28" s="64"/>
      <c r="D28" s="64"/>
      <c r="E28" s="64"/>
      <c r="F28" s="65"/>
      <c r="G28" s="66" t="s">
        <v>78</v>
      </c>
      <c r="H28" s="66" t="s">
        <v>45</v>
      </c>
      <c r="I28" s="66">
        <v>1.0</v>
      </c>
      <c r="J28" s="66">
        <v>1.0</v>
      </c>
      <c r="K28" s="67" t="str">
        <f t="shared" si="1"/>
        <v>SEL</v>
      </c>
      <c r="L28" s="68" t="str">
        <f t="shared" si="2"/>
        <v>L</v>
      </c>
      <c r="M28" s="69" t="str">
        <f t="shared" si="3"/>
        <v>Baixa</v>
      </c>
      <c r="N28" s="70">
        <f t="shared" si="4"/>
        <v>4</v>
      </c>
      <c r="O28" s="71">
        <f>IF(H28="I",N28*Contagem!$V$12,IF(H28="E",N28*Contagem!$V$14,IF(H28="A",N28*Contagem!$V$13,IF(H28="T",N28*Contagem!$V$15,""))))</f>
        <v>4</v>
      </c>
      <c r="P28" s="64"/>
      <c r="Q28" s="64"/>
      <c r="R28" s="64"/>
      <c r="S28" s="64"/>
      <c r="T28" s="64"/>
      <c r="U28" s="73"/>
      <c r="V28" s="73"/>
      <c r="W28" s="73"/>
      <c r="X28" s="73"/>
      <c r="Y28" s="73"/>
      <c r="Z28" s="73"/>
    </row>
    <row r="29" ht="18.0" customHeight="1">
      <c r="A29" s="63" t="s">
        <v>79</v>
      </c>
      <c r="B29" s="64"/>
      <c r="C29" s="64"/>
      <c r="D29" s="64"/>
      <c r="E29" s="64"/>
      <c r="F29" s="65"/>
      <c r="G29" s="66" t="s">
        <v>80</v>
      </c>
      <c r="H29" s="66" t="s">
        <v>45</v>
      </c>
      <c r="I29" s="66">
        <v>1.0</v>
      </c>
      <c r="J29" s="66">
        <v>1.0</v>
      </c>
      <c r="K29" s="67" t="str">
        <f t="shared" si="1"/>
        <v>CEL</v>
      </c>
      <c r="L29" s="68" t="str">
        <f t="shared" si="2"/>
        <v>L</v>
      </c>
      <c r="M29" s="69" t="str">
        <f t="shared" si="3"/>
        <v>Baixa</v>
      </c>
      <c r="N29" s="70">
        <f t="shared" si="4"/>
        <v>3</v>
      </c>
      <c r="O29" s="71">
        <f>IF(H29="I",N29*Contagem!$V$12,IF(H29="E",N29*Contagem!$V$14,IF(H29="A",N29*Contagem!$V$13,IF(H29="T",N29*Contagem!$V$15,""))))</f>
        <v>3</v>
      </c>
      <c r="P29" s="72" t="s">
        <v>81</v>
      </c>
      <c r="Q29" s="64"/>
      <c r="R29" s="64"/>
      <c r="S29" s="64"/>
      <c r="T29" s="64"/>
      <c r="U29" s="73"/>
      <c r="V29" s="73"/>
      <c r="W29" s="73"/>
      <c r="X29" s="73"/>
      <c r="Y29" s="73"/>
      <c r="Z29" s="73"/>
    </row>
    <row r="30" ht="18.0" customHeight="1">
      <c r="A30" s="63" t="s">
        <v>82</v>
      </c>
      <c r="B30" s="64"/>
      <c r="C30" s="64"/>
      <c r="D30" s="64"/>
      <c r="E30" s="64"/>
      <c r="F30" s="65"/>
      <c r="G30" s="66" t="s">
        <v>83</v>
      </c>
      <c r="H30" s="66" t="s">
        <v>45</v>
      </c>
      <c r="I30" s="66">
        <v>29.0</v>
      </c>
      <c r="J30" s="66">
        <v>8.0</v>
      </c>
      <c r="K30" s="67" t="str">
        <f t="shared" si="1"/>
        <v>EEH</v>
      </c>
      <c r="L30" s="68" t="str">
        <f t="shared" si="2"/>
        <v>H</v>
      </c>
      <c r="M30" s="69" t="str">
        <f t="shared" si="3"/>
        <v>Alta</v>
      </c>
      <c r="N30" s="70">
        <f t="shared" si="4"/>
        <v>6</v>
      </c>
      <c r="O30" s="71">
        <f>IF(H30="I",N30*Contagem!$V$12,IF(H30="E",N30*Contagem!$V$14,IF(H30="A",N30*Contagem!$V$13,IF(H30="T",N30*Contagem!$V$15,""))))</f>
        <v>6</v>
      </c>
      <c r="P30" s="72" t="s">
        <v>84</v>
      </c>
      <c r="Q30" s="64"/>
      <c r="R30" s="64"/>
      <c r="S30" s="64"/>
      <c r="T30" s="64"/>
      <c r="U30" s="73"/>
      <c r="V30" s="73"/>
      <c r="W30" s="73"/>
      <c r="X30" s="73"/>
      <c r="Y30" s="73"/>
      <c r="Z30" s="73"/>
    </row>
    <row r="31" ht="18.0" customHeight="1">
      <c r="A31" s="63" t="s">
        <v>85</v>
      </c>
      <c r="B31" s="64"/>
      <c r="C31" s="64"/>
      <c r="D31" s="64"/>
      <c r="E31" s="64"/>
      <c r="F31" s="65"/>
      <c r="G31" s="66" t="s">
        <v>83</v>
      </c>
      <c r="H31" s="66" t="s">
        <v>45</v>
      </c>
      <c r="I31" s="66">
        <v>27.0</v>
      </c>
      <c r="J31" s="66">
        <v>8.0</v>
      </c>
      <c r="K31" s="67" t="str">
        <f t="shared" si="1"/>
        <v>EEH</v>
      </c>
      <c r="L31" s="68" t="str">
        <f t="shared" si="2"/>
        <v>H</v>
      </c>
      <c r="M31" s="69" t="str">
        <f t="shared" si="3"/>
        <v>Alta</v>
      </c>
      <c r="N31" s="70">
        <f t="shared" si="4"/>
        <v>6</v>
      </c>
      <c r="O31" s="71">
        <f>IF(H31="I",N31*Contagem!$V$12,IF(H31="E",N31*Contagem!$V$14,IF(H31="A",N31*Contagem!$V$13,IF(H31="T",N31*Contagem!$V$15,""))))</f>
        <v>6</v>
      </c>
      <c r="P31" s="72" t="s">
        <v>86</v>
      </c>
      <c r="Q31" s="64"/>
      <c r="R31" s="64"/>
      <c r="S31" s="64"/>
      <c r="T31" s="64"/>
      <c r="U31" s="73"/>
      <c r="V31" s="73"/>
      <c r="W31" s="73"/>
      <c r="X31" s="73"/>
      <c r="Y31" s="73"/>
      <c r="Z31" s="73"/>
    </row>
    <row r="32" ht="18.0" customHeight="1">
      <c r="A32" s="63" t="s">
        <v>87</v>
      </c>
      <c r="B32" s="64"/>
      <c r="C32" s="64"/>
      <c r="D32" s="64"/>
      <c r="E32" s="64"/>
      <c r="F32" s="65"/>
      <c r="G32" s="66" t="s">
        <v>83</v>
      </c>
      <c r="H32" s="66" t="s">
        <v>45</v>
      </c>
      <c r="I32" s="66">
        <v>15.0</v>
      </c>
      <c r="J32" s="66">
        <v>3.0</v>
      </c>
      <c r="K32" s="67" t="str">
        <f t="shared" si="1"/>
        <v>EEH</v>
      </c>
      <c r="L32" s="68" t="str">
        <f t="shared" si="2"/>
        <v>H</v>
      </c>
      <c r="M32" s="69" t="str">
        <f t="shared" si="3"/>
        <v>Alta</v>
      </c>
      <c r="N32" s="70">
        <f t="shared" si="4"/>
        <v>6</v>
      </c>
      <c r="O32" s="71">
        <f>IF(H32="I",N32*Contagem!$V$12,IF(H32="E",N32*Contagem!$V$14,IF(H32="A",N32*Contagem!$V$13,IF(H32="T",N32*Contagem!$V$15,""))))</f>
        <v>6</v>
      </c>
      <c r="P32" s="72" t="s">
        <v>88</v>
      </c>
      <c r="Q32" s="64"/>
      <c r="R32" s="64"/>
      <c r="S32" s="64"/>
      <c r="T32" s="64"/>
      <c r="U32" s="73"/>
      <c r="V32" s="73"/>
      <c r="W32" s="73"/>
      <c r="X32" s="73"/>
      <c r="Y32" s="73"/>
      <c r="Z32" s="73"/>
    </row>
    <row r="33" ht="18.0" customHeight="1">
      <c r="A33" s="63" t="s">
        <v>89</v>
      </c>
      <c r="B33" s="64"/>
      <c r="C33" s="64"/>
      <c r="D33" s="64"/>
      <c r="E33" s="64"/>
      <c r="F33" s="65"/>
      <c r="G33" s="66" t="s">
        <v>83</v>
      </c>
      <c r="H33" s="66" t="s">
        <v>45</v>
      </c>
      <c r="I33" s="66">
        <v>7.0</v>
      </c>
      <c r="J33" s="66">
        <v>4.0</v>
      </c>
      <c r="K33" s="67" t="str">
        <f t="shared" si="1"/>
        <v>EEH</v>
      </c>
      <c r="L33" s="68" t="str">
        <f t="shared" si="2"/>
        <v>H</v>
      </c>
      <c r="M33" s="69" t="str">
        <f t="shared" si="3"/>
        <v>Alta</v>
      </c>
      <c r="N33" s="70">
        <f t="shared" si="4"/>
        <v>6</v>
      </c>
      <c r="O33" s="71">
        <f>IF(H33="I",N33*Contagem!$V$12,IF(H33="E",N33*Contagem!$V$14,IF(H33="A",N33*Contagem!$V$13,IF(H33="T",N33*Contagem!$V$15,""))))</f>
        <v>6</v>
      </c>
      <c r="P33" s="72" t="s">
        <v>90</v>
      </c>
      <c r="Q33" s="64"/>
      <c r="R33" s="64"/>
      <c r="S33" s="64"/>
      <c r="T33" s="64"/>
      <c r="U33" s="73"/>
      <c r="V33" s="73"/>
      <c r="W33" s="73"/>
      <c r="X33" s="73"/>
      <c r="Y33" s="73"/>
      <c r="Z33" s="73"/>
    </row>
    <row r="34" ht="18.0" customHeight="1">
      <c r="A34" s="63" t="s">
        <v>91</v>
      </c>
      <c r="B34" s="64"/>
      <c r="C34" s="64"/>
      <c r="D34" s="64"/>
      <c r="E34" s="64"/>
      <c r="F34" s="65"/>
      <c r="G34" s="66" t="s">
        <v>83</v>
      </c>
      <c r="H34" s="66" t="s">
        <v>45</v>
      </c>
      <c r="I34" s="66">
        <v>3.0</v>
      </c>
      <c r="J34" s="66">
        <v>2.0</v>
      </c>
      <c r="K34" s="67" t="str">
        <f t="shared" si="1"/>
        <v>EEL</v>
      </c>
      <c r="L34" s="68" t="str">
        <f t="shared" si="2"/>
        <v>L</v>
      </c>
      <c r="M34" s="69" t="str">
        <f t="shared" si="3"/>
        <v>Baixa</v>
      </c>
      <c r="N34" s="70">
        <f t="shared" si="4"/>
        <v>3</v>
      </c>
      <c r="O34" s="71">
        <f>IF(H34="I",N34*Contagem!$V$12,IF(H34="E",N34*Contagem!$V$14,IF(H34="A",N34*Contagem!$V$13,IF(H34="T",N34*Contagem!$V$15,""))))</f>
        <v>3</v>
      </c>
      <c r="P34" s="72" t="s">
        <v>92</v>
      </c>
      <c r="Q34" s="64"/>
      <c r="R34" s="64"/>
      <c r="S34" s="64"/>
      <c r="T34" s="64"/>
      <c r="U34" s="73"/>
      <c r="V34" s="73"/>
      <c r="W34" s="73"/>
      <c r="X34" s="73"/>
      <c r="Y34" s="73"/>
      <c r="Z34" s="73"/>
    </row>
    <row r="35" ht="18.0" customHeight="1">
      <c r="A35" s="63" t="s">
        <v>93</v>
      </c>
      <c r="B35" s="64"/>
      <c r="C35" s="64"/>
      <c r="D35" s="64"/>
      <c r="E35" s="64"/>
      <c r="F35" s="65"/>
      <c r="G35" s="66" t="s">
        <v>83</v>
      </c>
      <c r="H35" s="66" t="s">
        <v>45</v>
      </c>
      <c r="I35" s="66">
        <v>2.0</v>
      </c>
      <c r="J35" s="66">
        <v>2.0</v>
      </c>
      <c r="K35" s="67" t="str">
        <f t="shared" si="1"/>
        <v>EEL</v>
      </c>
      <c r="L35" s="68" t="str">
        <f t="shared" si="2"/>
        <v>L</v>
      </c>
      <c r="M35" s="69" t="str">
        <f t="shared" si="3"/>
        <v>Baixa</v>
      </c>
      <c r="N35" s="70">
        <f t="shared" si="4"/>
        <v>3</v>
      </c>
      <c r="O35" s="71">
        <f>IF(H35="I",N35*Contagem!$V$12,IF(H35="E",N35*Contagem!$V$14,IF(H35="A",N35*Contagem!$V$13,IF(H35="T",N35*Contagem!$V$15,""))))</f>
        <v>3</v>
      </c>
      <c r="P35" s="72" t="s">
        <v>94</v>
      </c>
      <c r="Q35" s="64"/>
      <c r="R35" s="64"/>
      <c r="S35" s="64"/>
      <c r="T35" s="64"/>
      <c r="U35" s="73"/>
      <c r="V35" s="73"/>
      <c r="W35" s="73"/>
      <c r="X35" s="73"/>
      <c r="Y35" s="73"/>
      <c r="Z35" s="73"/>
    </row>
    <row r="36" ht="18.0" customHeight="1">
      <c r="A36" s="63" t="s">
        <v>95</v>
      </c>
      <c r="B36" s="64"/>
      <c r="C36" s="64"/>
      <c r="D36" s="64"/>
      <c r="E36" s="64"/>
      <c r="F36" s="65"/>
      <c r="G36" s="66" t="s">
        <v>83</v>
      </c>
      <c r="H36" s="66" t="s">
        <v>45</v>
      </c>
      <c r="I36" s="66">
        <v>2.0</v>
      </c>
      <c r="J36" s="66">
        <v>1.0</v>
      </c>
      <c r="K36" s="67" t="str">
        <f t="shared" si="1"/>
        <v>EEL</v>
      </c>
      <c r="L36" s="68" t="str">
        <f t="shared" si="2"/>
        <v>L</v>
      </c>
      <c r="M36" s="69" t="str">
        <f t="shared" si="3"/>
        <v>Baixa</v>
      </c>
      <c r="N36" s="70">
        <f t="shared" si="4"/>
        <v>3</v>
      </c>
      <c r="O36" s="71">
        <f>IF(H36="I",N36*Contagem!$V$12,IF(H36="E",N36*Contagem!$V$14,IF(H36="A",N36*Contagem!$V$13,IF(H36="T",N36*Contagem!$V$15,""))))</f>
        <v>3</v>
      </c>
      <c r="P36" s="64"/>
      <c r="Q36" s="64"/>
      <c r="R36" s="64"/>
      <c r="S36" s="64"/>
      <c r="T36" s="64"/>
      <c r="U36" s="73"/>
      <c r="V36" s="73"/>
      <c r="W36" s="73"/>
      <c r="X36" s="73"/>
      <c r="Y36" s="73"/>
      <c r="Z36" s="73"/>
    </row>
    <row r="37" ht="18.0" customHeight="1">
      <c r="A37" s="63" t="s">
        <v>96</v>
      </c>
      <c r="B37" s="64"/>
      <c r="C37" s="64"/>
      <c r="D37" s="64"/>
      <c r="E37" s="64"/>
      <c r="F37" s="65"/>
      <c r="G37" s="66" t="s">
        <v>83</v>
      </c>
      <c r="H37" s="66" t="s">
        <v>45</v>
      </c>
      <c r="I37" s="66">
        <v>5.0</v>
      </c>
      <c r="J37" s="66">
        <v>3.0</v>
      </c>
      <c r="K37" s="67" t="str">
        <f t="shared" si="1"/>
        <v>EEH</v>
      </c>
      <c r="L37" s="68" t="str">
        <f t="shared" si="2"/>
        <v>H</v>
      </c>
      <c r="M37" s="69" t="str">
        <f t="shared" si="3"/>
        <v>Alta</v>
      </c>
      <c r="N37" s="70">
        <f t="shared" si="4"/>
        <v>6</v>
      </c>
      <c r="O37" s="71">
        <f>IF(H37="I",N37*Contagem!$V$12,IF(H37="E",N37*Contagem!$V$14,IF(H37="A",N37*Contagem!$V$13,IF(H37="T",N37*Contagem!$V$15,""))))</f>
        <v>6</v>
      </c>
      <c r="P37" s="72" t="s">
        <v>97</v>
      </c>
      <c r="Q37" s="64"/>
      <c r="R37" s="64"/>
      <c r="S37" s="64"/>
      <c r="T37" s="64"/>
      <c r="U37" s="73"/>
      <c r="V37" s="73"/>
      <c r="W37" s="73"/>
      <c r="X37" s="73"/>
      <c r="Y37" s="73"/>
      <c r="Z37" s="73"/>
    </row>
    <row r="38" ht="18.0" customHeight="1">
      <c r="A38" s="63" t="s">
        <v>98</v>
      </c>
      <c r="B38" s="64"/>
      <c r="C38" s="64"/>
      <c r="D38" s="64"/>
      <c r="E38" s="64"/>
      <c r="F38" s="65"/>
      <c r="G38" s="66" t="s">
        <v>83</v>
      </c>
      <c r="H38" s="66" t="s">
        <v>45</v>
      </c>
      <c r="I38" s="66">
        <v>4.0</v>
      </c>
      <c r="J38" s="66">
        <v>1.0</v>
      </c>
      <c r="K38" s="67" t="str">
        <f t="shared" si="1"/>
        <v>EEL</v>
      </c>
      <c r="L38" s="68" t="str">
        <f t="shared" si="2"/>
        <v>L</v>
      </c>
      <c r="M38" s="69" t="str">
        <f t="shared" si="3"/>
        <v>Baixa</v>
      </c>
      <c r="N38" s="70">
        <f t="shared" si="4"/>
        <v>3</v>
      </c>
      <c r="O38" s="71">
        <f>IF(H38="I",N38*Contagem!$V$12,IF(H38="E",N38*Contagem!$V$14,IF(H38="A",N38*Contagem!$V$13,IF(H38="T",N38*Contagem!$V$15,""))))</f>
        <v>3</v>
      </c>
      <c r="P38" s="72"/>
      <c r="Q38" s="64"/>
      <c r="R38" s="64"/>
      <c r="S38" s="64"/>
      <c r="T38" s="64"/>
      <c r="U38" s="73"/>
      <c r="V38" s="73"/>
      <c r="W38" s="73"/>
      <c r="X38" s="73"/>
      <c r="Y38" s="73"/>
      <c r="Z38" s="73"/>
    </row>
    <row r="39" ht="18.0" customHeight="1">
      <c r="A39" s="63" t="s">
        <v>99</v>
      </c>
      <c r="B39" s="64"/>
      <c r="C39" s="64"/>
      <c r="D39" s="64"/>
      <c r="E39" s="64"/>
      <c r="F39" s="65"/>
      <c r="G39" s="66" t="s">
        <v>83</v>
      </c>
      <c r="H39" s="66" t="s">
        <v>45</v>
      </c>
      <c r="I39" s="66">
        <v>4.0</v>
      </c>
      <c r="J39" s="66">
        <v>3.0</v>
      </c>
      <c r="K39" s="67" t="str">
        <f t="shared" si="1"/>
        <v>EEA</v>
      </c>
      <c r="L39" s="68" t="str">
        <f t="shared" si="2"/>
        <v>A</v>
      </c>
      <c r="M39" s="69" t="str">
        <f t="shared" si="3"/>
        <v>Média</v>
      </c>
      <c r="N39" s="70">
        <f t="shared" si="4"/>
        <v>4</v>
      </c>
      <c r="O39" s="71">
        <f>IF(H39="I",N39*Contagem!$V$12,IF(H39="E",N39*Contagem!$V$14,IF(H39="A",N39*Contagem!$V$13,IF(H39="T",N39*Contagem!$V$15,""))))</f>
        <v>4</v>
      </c>
      <c r="P39" s="72" t="s">
        <v>100</v>
      </c>
      <c r="Q39" s="64"/>
      <c r="R39" s="64"/>
      <c r="S39" s="64"/>
      <c r="T39" s="64"/>
      <c r="U39" s="73"/>
      <c r="V39" s="73"/>
      <c r="W39" s="73"/>
      <c r="X39" s="73"/>
      <c r="Y39" s="73"/>
      <c r="Z39" s="73"/>
    </row>
    <row r="40" ht="18.0" customHeight="1">
      <c r="A40" s="63" t="s">
        <v>101</v>
      </c>
      <c r="B40" s="64"/>
      <c r="C40" s="64"/>
      <c r="D40" s="64"/>
      <c r="E40" s="64"/>
      <c r="F40" s="65"/>
      <c r="G40" s="66" t="s">
        <v>83</v>
      </c>
      <c r="H40" s="66" t="s">
        <v>45</v>
      </c>
      <c r="I40" s="66">
        <v>1.0</v>
      </c>
      <c r="J40" s="66">
        <v>1.0</v>
      </c>
      <c r="K40" s="67" t="str">
        <f t="shared" si="1"/>
        <v>EEL</v>
      </c>
      <c r="L40" s="68" t="str">
        <f t="shared" si="2"/>
        <v>L</v>
      </c>
      <c r="M40" s="69" t="str">
        <f t="shared" si="3"/>
        <v>Baixa</v>
      </c>
      <c r="N40" s="70">
        <f t="shared" si="4"/>
        <v>3</v>
      </c>
      <c r="O40" s="71">
        <f>IF(H40="I",N40*Contagem!$V$12,IF(H40="E",N40*Contagem!$V$14,IF(H40="A",N40*Contagem!$V$13,IF(H40="T",N40*Contagem!$V$15,""))))</f>
        <v>3</v>
      </c>
      <c r="P40" s="64"/>
      <c r="Q40" s="64"/>
      <c r="R40" s="64"/>
      <c r="S40" s="64"/>
      <c r="T40" s="64"/>
      <c r="U40" s="73"/>
      <c r="V40" s="73"/>
      <c r="W40" s="73"/>
      <c r="X40" s="73"/>
      <c r="Y40" s="73"/>
      <c r="Z40" s="73"/>
    </row>
    <row r="41" ht="18.0" customHeight="1">
      <c r="A41" s="63" t="s">
        <v>102</v>
      </c>
      <c r="B41" s="64"/>
      <c r="C41" s="64"/>
      <c r="D41" s="64"/>
      <c r="E41" s="64"/>
      <c r="F41" s="65"/>
      <c r="G41" s="66" t="s">
        <v>83</v>
      </c>
      <c r="H41" s="66" t="s">
        <v>45</v>
      </c>
      <c r="I41" s="66">
        <v>1.0</v>
      </c>
      <c r="J41" s="66">
        <v>1.0</v>
      </c>
      <c r="K41" s="67" t="str">
        <f t="shared" si="1"/>
        <v>EEL</v>
      </c>
      <c r="L41" s="68" t="str">
        <f t="shared" si="2"/>
        <v>L</v>
      </c>
      <c r="M41" s="69" t="str">
        <f t="shared" si="3"/>
        <v>Baixa</v>
      </c>
      <c r="N41" s="70">
        <f t="shared" si="4"/>
        <v>3</v>
      </c>
      <c r="O41" s="71">
        <f>IF(H41="I",N41*Contagem!$V$12,IF(H41="E",N41*Contagem!$V$14,IF(H41="A",N41*Contagem!$V$13,IF(H41="T",N41*Contagem!$V$15,""))))</f>
        <v>3</v>
      </c>
      <c r="P41" s="64"/>
      <c r="Q41" s="64"/>
      <c r="R41" s="64"/>
      <c r="S41" s="64"/>
      <c r="T41" s="64"/>
      <c r="U41" s="73"/>
      <c r="V41" s="73"/>
      <c r="W41" s="73"/>
      <c r="X41" s="73"/>
      <c r="Y41" s="73"/>
      <c r="Z41" s="73"/>
    </row>
    <row r="42" ht="18.0" customHeight="1">
      <c r="A42" s="63" t="s">
        <v>103</v>
      </c>
      <c r="B42" s="64"/>
      <c r="C42" s="64"/>
      <c r="D42" s="64"/>
      <c r="E42" s="64"/>
      <c r="F42" s="65"/>
      <c r="G42" s="66" t="s">
        <v>83</v>
      </c>
      <c r="H42" s="66" t="s">
        <v>45</v>
      </c>
      <c r="I42" s="66">
        <v>4.0</v>
      </c>
      <c r="J42" s="66">
        <v>1.0</v>
      </c>
      <c r="K42" s="67" t="str">
        <f t="shared" si="1"/>
        <v>EEL</v>
      </c>
      <c r="L42" s="68" t="str">
        <f t="shared" si="2"/>
        <v>L</v>
      </c>
      <c r="M42" s="69" t="str">
        <f t="shared" si="3"/>
        <v>Baixa</v>
      </c>
      <c r="N42" s="70">
        <f t="shared" si="4"/>
        <v>3</v>
      </c>
      <c r="O42" s="71">
        <f>IF(H42="I",N42*Contagem!$V$12,IF(H42="E",N42*Contagem!$V$14,IF(H42="A",N42*Contagem!$V$13,IF(H42="T",N42*Contagem!$V$15,""))))</f>
        <v>3</v>
      </c>
      <c r="P42" s="64"/>
      <c r="Q42" s="64"/>
      <c r="R42" s="64"/>
      <c r="S42" s="64"/>
      <c r="T42" s="64"/>
      <c r="U42" s="73"/>
      <c r="V42" s="73"/>
      <c r="W42" s="73"/>
      <c r="X42" s="73"/>
      <c r="Y42" s="73"/>
      <c r="Z42" s="73"/>
    </row>
    <row r="43" ht="18.0" customHeight="1">
      <c r="A43" s="63" t="s">
        <v>104</v>
      </c>
      <c r="B43" s="64"/>
      <c r="C43" s="64"/>
      <c r="D43" s="64"/>
      <c r="E43" s="64"/>
      <c r="F43" s="65"/>
      <c r="G43" s="66" t="s">
        <v>83</v>
      </c>
      <c r="H43" s="66" t="s">
        <v>45</v>
      </c>
      <c r="I43" s="66">
        <v>4.0</v>
      </c>
      <c r="J43" s="66">
        <v>1.0</v>
      </c>
      <c r="K43" s="67" t="str">
        <f t="shared" si="1"/>
        <v>EEL</v>
      </c>
      <c r="L43" s="68" t="str">
        <f t="shared" si="2"/>
        <v>L</v>
      </c>
      <c r="M43" s="69" t="str">
        <f t="shared" si="3"/>
        <v>Baixa</v>
      </c>
      <c r="N43" s="70">
        <f t="shared" si="4"/>
        <v>3</v>
      </c>
      <c r="O43" s="71">
        <f>IF(H43="I",N43*Contagem!$V$12,IF(H43="E",N43*Contagem!$V$14,IF(H43="A",N43*Contagem!$V$13,IF(H43="T",N43*Contagem!$V$15,""))))</f>
        <v>3</v>
      </c>
      <c r="P43" s="64"/>
      <c r="Q43" s="64"/>
      <c r="R43" s="64"/>
      <c r="S43" s="64"/>
      <c r="T43" s="64"/>
      <c r="U43" s="73"/>
      <c r="V43" s="73"/>
      <c r="W43" s="73"/>
      <c r="X43" s="73"/>
      <c r="Y43" s="73"/>
      <c r="Z43" s="73"/>
    </row>
    <row r="44" ht="18.0" customHeight="1">
      <c r="A44" s="63" t="s">
        <v>105</v>
      </c>
      <c r="B44" s="64"/>
      <c r="C44" s="64"/>
      <c r="D44" s="64"/>
      <c r="E44" s="64"/>
      <c r="F44" s="65"/>
      <c r="G44" s="66" t="s">
        <v>80</v>
      </c>
      <c r="H44" s="66" t="s">
        <v>45</v>
      </c>
      <c r="I44" s="66">
        <v>20.0</v>
      </c>
      <c r="J44" s="66">
        <v>4.0</v>
      </c>
      <c r="K44" s="67" t="str">
        <f t="shared" si="1"/>
        <v>CEH</v>
      </c>
      <c r="L44" s="68" t="str">
        <f t="shared" si="2"/>
        <v>H</v>
      </c>
      <c r="M44" s="69" t="str">
        <f t="shared" si="3"/>
        <v>Alta</v>
      </c>
      <c r="N44" s="70">
        <f t="shared" si="4"/>
        <v>6</v>
      </c>
      <c r="O44" s="71">
        <f>IF(H44="I",N44*Contagem!$V$12,IF(H44="E",N44*Contagem!$V$14,IF(H44="A",N44*Contagem!$V$13,IF(H44="T",N44*Contagem!$V$15,""))))</f>
        <v>6</v>
      </c>
      <c r="P44" s="72" t="s">
        <v>106</v>
      </c>
      <c r="Q44" s="64"/>
      <c r="R44" s="64"/>
      <c r="S44" s="64"/>
      <c r="T44" s="64"/>
      <c r="U44" s="73"/>
      <c r="V44" s="73"/>
      <c r="W44" s="73"/>
      <c r="X44" s="73"/>
      <c r="Y44" s="73"/>
      <c r="Z44" s="73"/>
    </row>
    <row r="45" ht="18.0" customHeight="1">
      <c r="A45" s="63" t="s">
        <v>107</v>
      </c>
      <c r="B45" s="64"/>
      <c r="C45" s="64"/>
      <c r="D45" s="64"/>
      <c r="E45" s="64"/>
      <c r="F45" s="65"/>
      <c r="G45" s="66" t="s">
        <v>78</v>
      </c>
      <c r="H45" s="66" t="s">
        <v>45</v>
      </c>
      <c r="I45" s="66">
        <v>15.0</v>
      </c>
      <c r="J45" s="66">
        <v>3.0</v>
      </c>
      <c r="K45" s="67" t="str">
        <f t="shared" si="1"/>
        <v>SEA</v>
      </c>
      <c r="L45" s="68" t="str">
        <f t="shared" si="2"/>
        <v>A</v>
      </c>
      <c r="M45" s="69" t="str">
        <f t="shared" si="3"/>
        <v>Média</v>
      </c>
      <c r="N45" s="70">
        <f t="shared" si="4"/>
        <v>5</v>
      </c>
      <c r="O45" s="71">
        <f>IF(H45="I",N45*Contagem!$V$12,IF(H45="E",N45*Contagem!$V$14,IF(H45="A",N45*Contagem!$V$13,IF(H45="T",N45*Contagem!$V$15,""))))</f>
        <v>5</v>
      </c>
      <c r="P45" s="72" t="s">
        <v>108</v>
      </c>
      <c r="Q45" s="64"/>
      <c r="R45" s="64"/>
      <c r="S45" s="64"/>
      <c r="T45" s="64"/>
      <c r="U45" s="73"/>
      <c r="V45" s="73"/>
      <c r="W45" s="73"/>
      <c r="X45" s="73"/>
      <c r="Y45" s="73"/>
      <c r="Z45" s="73"/>
    </row>
    <row r="46" ht="18.0" customHeight="1">
      <c r="A46" s="63" t="s">
        <v>109</v>
      </c>
      <c r="B46" s="64"/>
      <c r="C46" s="64"/>
      <c r="D46" s="64"/>
      <c r="E46" s="64"/>
      <c r="F46" s="65"/>
      <c r="G46" s="66" t="s">
        <v>80</v>
      </c>
      <c r="H46" s="66" t="s">
        <v>45</v>
      </c>
      <c r="I46" s="66">
        <v>5.0</v>
      </c>
      <c r="J46" s="66">
        <v>2.0</v>
      </c>
      <c r="K46" s="67" t="str">
        <f t="shared" si="1"/>
        <v>CEL</v>
      </c>
      <c r="L46" s="68" t="str">
        <f t="shared" si="2"/>
        <v>L</v>
      </c>
      <c r="M46" s="69" t="str">
        <f t="shared" si="3"/>
        <v>Baixa</v>
      </c>
      <c r="N46" s="70">
        <f t="shared" si="4"/>
        <v>3</v>
      </c>
      <c r="O46" s="71">
        <f>IF(H46="I",N46*Contagem!$V$12,IF(H46="E",N46*Contagem!$V$14,IF(H46="A",N46*Contagem!$V$13,IF(H46="T",N46*Contagem!$V$15,""))))</f>
        <v>3</v>
      </c>
      <c r="P46" s="72" t="s">
        <v>110</v>
      </c>
      <c r="Q46" s="64"/>
      <c r="R46" s="64"/>
      <c r="S46" s="64"/>
      <c r="T46" s="64"/>
      <c r="U46" s="73"/>
      <c r="V46" s="73"/>
      <c r="W46" s="73"/>
      <c r="X46" s="73"/>
      <c r="Y46" s="73"/>
      <c r="Z46" s="73"/>
    </row>
    <row r="47" ht="18.0" customHeight="1">
      <c r="A47" s="75"/>
      <c r="B47" s="64"/>
      <c r="C47" s="64"/>
      <c r="D47" s="64"/>
      <c r="E47" s="64"/>
      <c r="F47" s="65"/>
      <c r="G47" s="67"/>
      <c r="H47" s="67"/>
      <c r="I47" s="67"/>
      <c r="J47" s="67"/>
      <c r="K47" s="67" t="str">
        <f t="shared" si="1"/>
        <v/>
      </c>
      <c r="L47" s="68" t="str">
        <f t="shared" si="2"/>
        <v/>
      </c>
      <c r="M47" s="69" t="str">
        <f t="shared" si="3"/>
        <v/>
      </c>
      <c r="N47" s="70" t="str">
        <f t="shared" si="4"/>
        <v/>
      </c>
      <c r="O47" s="71" t="str">
        <f>IF(H47="I",N47*Contagem!$V$12,IF(H47="E",N47*Contagem!$V$14,IF(H47="A",N47*Contagem!$V$13,IF(H47="T",N47*Contagem!$V$15,""))))</f>
        <v/>
      </c>
      <c r="P47" s="64"/>
      <c r="Q47" s="64"/>
      <c r="R47" s="64"/>
      <c r="S47" s="64"/>
      <c r="T47" s="64"/>
      <c r="U47" s="73"/>
      <c r="V47" s="73"/>
      <c r="W47" s="73"/>
      <c r="X47" s="73"/>
      <c r="Y47" s="73"/>
      <c r="Z47" s="73"/>
    </row>
    <row r="48" ht="18.0" customHeight="1">
      <c r="A48" s="75"/>
      <c r="B48" s="64"/>
      <c r="C48" s="64"/>
      <c r="D48" s="64"/>
      <c r="E48" s="64"/>
      <c r="F48" s="65"/>
      <c r="G48" s="67"/>
      <c r="H48" s="67"/>
      <c r="I48" s="67"/>
      <c r="J48" s="67"/>
      <c r="K48" s="67" t="str">
        <f t="shared" si="1"/>
        <v/>
      </c>
      <c r="L48" s="68" t="str">
        <f t="shared" si="2"/>
        <v/>
      </c>
      <c r="M48" s="69" t="str">
        <f t="shared" si="3"/>
        <v/>
      </c>
      <c r="N48" s="70" t="str">
        <f t="shared" si="4"/>
        <v/>
      </c>
      <c r="O48" s="71" t="str">
        <f>IF(H48="I",N48*Contagem!$V$12,IF(H48="E",N48*Contagem!$V$14,IF(H48="A",N48*Contagem!$V$13,IF(H48="T",N48*Contagem!$V$15,""))))</f>
        <v/>
      </c>
      <c r="P48" s="64"/>
      <c r="Q48" s="64"/>
      <c r="R48" s="64"/>
      <c r="S48" s="64"/>
      <c r="T48" s="64"/>
      <c r="U48" s="73"/>
      <c r="V48" s="73"/>
      <c r="W48" s="73"/>
      <c r="X48" s="73"/>
      <c r="Y48" s="73"/>
      <c r="Z48" s="73"/>
    </row>
    <row r="49" ht="18.0" customHeight="1">
      <c r="A49" s="75"/>
      <c r="B49" s="64"/>
      <c r="C49" s="64"/>
      <c r="D49" s="64"/>
      <c r="E49" s="64"/>
      <c r="F49" s="65"/>
      <c r="G49" s="67"/>
      <c r="H49" s="67"/>
      <c r="I49" s="67"/>
      <c r="J49" s="67"/>
      <c r="K49" s="67" t="str">
        <f t="shared" si="1"/>
        <v/>
      </c>
      <c r="L49" s="68" t="str">
        <f t="shared" si="2"/>
        <v/>
      </c>
      <c r="M49" s="69" t="str">
        <f t="shared" si="3"/>
        <v/>
      </c>
      <c r="N49" s="70" t="str">
        <f t="shared" si="4"/>
        <v/>
      </c>
      <c r="O49" s="71" t="str">
        <f>IF(H49="I",N49*Contagem!$V$12,IF(H49="E",N49*Contagem!$V$14,IF(H49="A",N49*Contagem!$V$13,IF(H49="T",N49*Contagem!$V$15,""))))</f>
        <v/>
      </c>
      <c r="P49" s="64"/>
      <c r="Q49" s="64"/>
      <c r="R49" s="64"/>
      <c r="S49" s="64"/>
      <c r="T49" s="64"/>
      <c r="U49" s="73"/>
      <c r="V49" s="73"/>
      <c r="W49" s="73"/>
      <c r="X49" s="73"/>
      <c r="Y49" s="73"/>
      <c r="Z49" s="73"/>
    </row>
    <row r="50" ht="18.0" customHeight="1">
      <c r="A50" s="75"/>
      <c r="B50" s="64"/>
      <c r="C50" s="64"/>
      <c r="D50" s="64"/>
      <c r="E50" s="64"/>
      <c r="F50" s="65"/>
      <c r="G50" s="67"/>
      <c r="H50" s="67"/>
      <c r="I50" s="67"/>
      <c r="J50" s="67"/>
      <c r="K50" s="67" t="str">
        <f t="shared" si="1"/>
        <v/>
      </c>
      <c r="L50" s="68" t="str">
        <f t="shared" si="2"/>
        <v/>
      </c>
      <c r="M50" s="69" t="str">
        <f t="shared" si="3"/>
        <v/>
      </c>
      <c r="N50" s="70" t="str">
        <f t="shared" si="4"/>
        <v/>
      </c>
      <c r="O50" s="71" t="str">
        <f>IF(H50="I",N50*Contagem!$V$12,IF(H50="E",N50*Contagem!$V$14,IF(H50="A",N50*Contagem!$V$13,IF(H50="T",N50*Contagem!$V$15,""))))</f>
        <v/>
      </c>
      <c r="P50" s="64"/>
      <c r="Q50" s="64"/>
      <c r="R50" s="64"/>
      <c r="S50" s="64"/>
      <c r="T50" s="64"/>
      <c r="U50" s="73"/>
      <c r="V50" s="73"/>
      <c r="W50" s="73"/>
      <c r="X50" s="73"/>
      <c r="Y50" s="73"/>
      <c r="Z50" s="73"/>
    </row>
    <row r="51" ht="18.0" customHeight="1">
      <c r="A51" s="75"/>
      <c r="B51" s="64"/>
      <c r="C51" s="64"/>
      <c r="D51" s="64"/>
      <c r="E51" s="64"/>
      <c r="F51" s="65"/>
      <c r="G51" s="67"/>
      <c r="H51" s="67"/>
      <c r="I51" s="67"/>
      <c r="J51" s="67"/>
      <c r="K51" s="67" t="str">
        <f t="shared" si="1"/>
        <v/>
      </c>
      <c r="L51" s="68" t="str">
        <f t="shared" si="2"/>
        <v/>
      </c>
      <c r="M51" s="69" t="str">
        <f t="shared" si="3"/>
        <v/>
      </c>
      <c r="N51" s="70" t="str">
        <f t="shared" si="4"/>
        <v/>
      </c>
      <c r="O51" s="71" t="str">
        <f>IF(H51="I",N51*Contagem!$V$12,IF(H51="E",N51*Contagem!$V$14,IF(H51="A",N51*Contagem!$V$13,IF(H51="T",N51*Contagem!$V$15,""))))</f>
        <v/>
      </c>
      <c r="P51" s="64"/>
      <c r="Q51" s="64"/>
      <c r="R51" s="64"/>
      <c r="S51" s="64"/>
      <c r="T51" s="64"/>
      <c r="U51" s="73"/>
      <c r="V51" s="73"/>
      <c r="W51" s="73"/>
      <c r="X51" s="73"/>
      <c r="Y51" s="73"/>
      <c r="Z51" s="73"/>
    </row>
    <row r="52" ht="18.0" customHeight="1">
      <c r="A52" s="75"/>
      <c r="B52" s="64"/>
      <c r="C52" s="64"/>
      <c r="D52" s="64"/>
      <c r="E52" s="64"/>
      <c r="F52" s="65"/>
      <c r="G52" s="67"/>
      <c r="H52" s="67"/>
      <c r="I52" s="67"/>
      <c r="J52" s="67"/>
      <c r="K52" s="67" t="str">
        <f t="shared" si="1"/>
        <v/>
      </c>
      <c r="L52" s="68" t="str">
        <f t="shared" si="2"/>
        <v/>
      </c>
      <c r="M52" s="69" t="str">
        <f t="shared" si="3"/>
        <v/>
      </c>
      <c r="N52" s="70" t="str">
        <f t="shared" si="4"/>
        <v/>
      </c>
      <c r="O52" s="71" t="str">
        <f>IF(H52="I",N52*Contagem!$V$12,IF(H52="E",N52*Contagem!$V$14,IF(H52="A",N52*Contagem!$V$13,IF(H52="T",N52*Contagem!$V$15,""))))</f>
        <v/>
      </c>
      <c r="P52" s="64"/>
      <c r="Q52" s="64"/>
      <c r="R52" s="64"/>
      <c r="S52" s="64"/>
      <c r="T52" s="64"/>
      <c r="U52" s="73"/>
      <c r="V52" s="73"/>
      <c r="W52" s="73"/>
      <c r="X52" s="73"/>
      <c r="Y52" s="73"/>
      <c r="Z52" s="73"/>
    </row>
    <row r="53" ht="18.0" customHeight="1">
      <c r="A53" s="75"/>
      <c r="B53" s="64"/>
      <c r="C53" s="64"/>
      <c r="D53" s="64"/>
      <c r="E53" s="64"/>
      <c r="F53" s="65"/>
      <c r="G53" s="67"/>
      <c r="H53" s="67"/>
      <c r="I53" s="67"/>
      <c r="J53" s="67"/>
      <c r="K53" s="67" t="str">
        <f t="shared" si="1"/>
        <v/>
      </c>
      <c r="L53" s="68" t="str">
        <f t="shared" si="2"/>
        <v/>
      </c>
      <c r="M53" s="69" t="str">
        <f t="shared" si="3"/>
        <v/>
      </c>
      <c r="N53" s="70" t="str">
        <f t="shared" si="4"/>
        <v/>
      </c>
      <c r="O53" s="71" t="str">
        <f>IF(H53="I",N53*Contagem!$V$12,IF(H53="E",N53*Contagem!$V$14,IF(H53="A",N53*Contagem!$V$13,IF(H53="T",N53*Contagem!$V$15,""))))</f>
        <v/>
      </c>
      <c r="P53" s="64"/>
      <c r="Q53" s="64"/>
      <c r="R53" s="64"/>
      <c r="S53" s="64"/>
      <c r="T53" s="64"/>
      <c r="U53" s="73"/>
      <c r="V53" s="73"/>
      <c r="W53" s="73"/>
      <c r="X53" s="73"/>
      <c r="Y53" s="73"/>
      <c r="Z53" s="73"/>
    </row>
    <row r="54" ht="18.0" customHeight="1">
      <c r="A54" s="75"/>
      <c r="B54" s="64"/>
      <c r="C54" s="64"/>
      <c r="D54" s="64"/>
      <c r="E54" s="64"/>
      <c r="F54" s="65"/>
      <c r="G54" s="67"/>
      <c r="H54" s="67"/>
      <c r="I54" s="67"/>
      <c r="J54" s="67"/>
      <c r="K54" s="67" t="str">
        <f t="shared" si="1"/>
        <v/>
      </c>
      <c r="L54" s="68" t="str">
        <f t="shared" si="2"/>
        <v/>
      </c>
      <c r="M54" s="69" t="str">
        <f t="shared" si="3"/>
        <v/>
      </c>
      <c r="N54" s="70" t="str">
        <f t="shared" si="4"/>
        <v/>
      </c>
      <c r="O54" s="71" t="str">
        <f>IF(H54="I",N54*Contagem!$V$12,IF(H54="E",N54*Contagem!$V$14,IF(H54="A",N54*Contagem!$V$13,IF(H54="T",N54*Contagem!$V$15,""))))</f>
        <v/>
      </c>
      <c r="P54" s="64"/>
      <c r="Q54" s="64"/>
      <c r="R54" s="64"/>
      <c r="S54" s="64"/>
      <c r="T54" s="64"/>
      <c r="U54" s="73"/>
      <c r="V54" s="73"/>
      <c r="W54" s="73"/>
      <c r="X54" s="73"/>
      <c r="Y54" s="73"/>
      <c r="Z54" s="73"/>
    </row>
    <row r="55" ht="18.0" customHeight="1">
      <c r="A55" s="75"/>
      <c r="B55" s="64"/>
      <c r="C55" s="64"/>
      <c r="D55" s="64"/>
      <c r="E55" s="64"/>
      <c r="F55" s="65"/>
      <c r="G55" s="67"/>
      <c r="H55" s="67"/>
      <c r="I55" s="67"/>
      <c r="J55" s="67"/>
      <c r="K55" s="67" t="str">
        <f t="shared" si="1"/>
        <v/>
      </c>
      <c r="L55" s="68" t="str">
        <f t="shared" si="2"/>
        <v/>
      </c>
      <c r="M55" s="69" t="str">
        <f t="shared" si="3"/>
        <v/>
      </c>
      <c r="N55" s="70" t="str">
        <f t="shared" si="4"/>
        <v/>
      </c>
      <c r="O55" s="71" t="str">
        <f>IF(H55="I",N55*Contagem!$V$12,IF(H55="E",N55*Contagem!$V$14,IF(H55="A",N55*Contagem!$V$13,IF(H55="T",N55*Contagem!$V$15,""))))</f>
        <v/>
      </c>
      <c r="P55" s="64"/>
      <c r="Q55" s="64"/>
      <c r="R55" s="64"/>
      <c r="S55" s="64"/>
      <c r="T55" s="64"/>
      <c r="U55" s="73"/>
      <c r="V55" s="73"/>
      <c r="W55" s="73"/>
      <c r="X55" s="73"/>
      <c r="Y55" s="73"/>
      <c r="Z55" s="73"/>
    </row>
    <row r="56" ht="18.0" customHeight="1">
      <c r="A56" s="75"/>
      <c r="B56" s="64"/>
      <c r="C56" s="64"/>
      <c r="D56" s="64"/>
      <c r="E56" s="64"/>
      <c r="F56" s="65"/>
      <c r="G56" s="67"/>
      <c r="H56" s="67"/>
      <c r="I56" s="67"/>
      <c r="J56" s="67"/>
      <c r="K56" s="67" t="str">
        <f t="shared" si="1"/>
        <v/>
      </c>
      <c r="L56" s="68" t="str">
        <f t="shared" si="2"/>
        <v/>
      </c>
      <c r="M56" s="69" t="str">
        <f t="shared" si="3"/>
        <v/>
      </c>
      <c r="N56" s="70" t="str">
        <f t="shared" si="4"/>
        <v/>
      </c>
      <c r="O56" s="71" t="str">
        <f>IF(H56="I",N56*Contagem!$V$12,IF(H56="E",N56*Contagem!$V$14,IF(H56="A",N56*Contagem!$V$13,IF(H56="T",N56*Contagem!$V$15,""))))</f>
        <v/>
      </c>
      <c r="P56" s="64"/>
      <c r="Q56" s="64"/>
      <c r="R56" s="64"/>
      <c r="S56" s="64"/>
      <c r="T56" s="64"/>
      <c r="U56" s="73"/>
      <c r="V56" s="73"/>
      <c r="W56" s="73"/>
      <c r="X56" s="73"/>
      <c r="Y56" s="73"/>
      <c r="Z56" s="73"/>
    </row>
    <row r="57" ht="18.0" customHeight="1">
      <c r="A57" s="75"/>
      <c r="B57" s="64"/>
      <c r="C57" s="64"/>
      <c r="D57" s="64"/>
      <c r="E57" s="64"/>
      <c r="F57" s="65"/>
      <c r="G57" s="67"/>
      <c r="H57" s="67"/>
      <c r="I57" s="67"/>
      <c r="J57" s="67"/>
      <c r="K57" s="67" t="str">
        <f t="shared" si="1"/>
        <v/>
      </c>
      <c r="L57" s="68" t="str">
        <f t="shared" si="2"/>
        <v/>
      </c>
      <c r="M57" s="69" t="str">
        <f t="shared" si="3"/>
        <v/>
      </c>
      <c r="N57" s="70" t="str">
        <f t="shared" si="4"/>
        <v/>
      </c>
      <c r="O57" s="71" t="str">
        <f>IF(H57="I",N57*Contagem!$V$12,IF(H57="E",N57*Contagem!$V$14,IF(H57="A",N57*Contagem!$V$13,IF(H57="T",N57*Contagem!$V$15,""))))</f>
        <v/>
      </c>
      <c r="P57" s="64"/>
      <c r="Q57" s="64"/>
      <c r="R57" s="64"/>
      <c r="S57" s="64"/>
      <c r="T57" s="64"/>
      <c r="U57" s="73"/>
      <c r="V57" s="73"/>
      <c r="W57" s="73"/>
      <c r="X57" s="73"/>
      <c r="Y57" s="73"/>
      <c r="Z57" s="73"/>
    </row>
    <row r="58" ht="18.0" customHeight="1">
      <c r="A58" s="75"/>
      <c r="B58" s="64"/>
      <c r="C58" s="64"/>
      <c r="D58" s="64"/>
      <c r="E58" s="64"/>
      <c r="F58" s="65"/>
      <c r="G58" s="67"/>
      <c r="H58" s="67"/>
      <c r="I58" s="67"/>
      <c r="J58" s="67"/>
      <c r="K58" s="67" t="str">
        <f t="shared" si="1"/>
        <v/>
      </c>
      <c r="L58" s="68" t="str">
        <f t="shared" si="2"/>
        <v/>
      </c>
      <c r="M58" s="69" t="str">
        <f t="shared" si="3"/>
        <v/>
      </c>
      <c r="N58" s="70" t="str">
        <f t="shared" si="4"/>
        <v/>
      </c>
      <c r="O58" s="71" t="str">
        <f>IF(H58="I",N58*Contagem!$V$12,IF(H58="E",N58*Contagem!$V$14,IF(H58="A",N58*Contagem!$V$13,IF(H58="T",N58*Contagem!$V$15,""))))</f>
        <v/>
      </c>
      <c r="P58" s="64"/>
      <c r="Q58" s="64"/>
      <c r="R58" s="64"/>
      <c r="S58" s="64"/>
      <c r="T58" s="64"/>
      <c r="U58" s="73"/>
      <c r="V58" s="73"/>
      <c r="W58" s="73"/>
      <c r="X58" s="73"/>
      <c r="Y58" s="73"/>
      <c r="Z58" s="73"/>
    </row>
    <row r="59" ht="18.0" customHeight="1">
      <c r="A59" s="75"/>
      <c r="B59" s="64"/>
      <c r="C59" s="64"/>
      <c r="D59" s="64"/>
      <c r="E59" s="64"/>
      <c r="F59" s="65"/>
      <c r="G59" s="67"/>
      <c r="H59" s="67"/>
      <c r="I59" s="67"/>
      <c r="J59" s="67"/>
      <c r="K59" s="67" t="str">
        <f t="shared" si="1"/>
        <v/>
      </c>
      <c r="L59" s="68" t="str">
        <f t="shared" si="2"/>
        <v/>
      </c>
      <c r="M59" s="69" t="str">
        <f t="shared" si="3"/>
        <v/>
      </c>
      <c r="N59" s="70" t="str">
        <f t="shared" si="4"/>
        <v/>
      </c>
      <c r="O59" s="71" t="str">
        <f>IF(H59="I",N59*Contagem!$V$12,IF(H59="E",N59*Contagem!$V$14,IF(H59="A",N59*Contagem!$V$13,IF(H59="T",N59*Contagem!$V$15,""))))</f>
        <v/>
      </c>
      <c r="P59" s="64"/>
      <c r="Q59" s="64"/>
      <c r="R59" s="64"/>
      <c r="S59" s="64"/>
      <c r="T59" s="64"/>
      <c r="U59" s="73"/>
      <c r="V59" s="73"/>
      <c r="W59" s="73"/>
      <c r="X59" s="73"/>
      <c r="Y59" s="73"/>
      <c r="Z59" s="73"/>
    </row>
    <row r="60" ht="18.0" customHeight="1">
      <c r="A60" s="75"/>
      <c r="B60" s="64"/>
      <c r="C60" s="64"/>
      <c r="D60" s="64"/>
      <c r="E60" s="64"/>
      <c r="F60" s="65"/>
      <c r="G60" s="67"/>
      <c r="H60" s="67"/>
      <c r="I60" s="67"/>
      <c r="J60" s="67"/>
      <c r="K60" s="67" t="str">
        <f t="shared" si="1"/>
        <v/>
      </c>
      <c r="L60" s="68" t="str">
        <f t="shared" si="2"/>
        <v/>
      </c>
      <c r="M60" s="69" t="str">
        <f t="shared" si="3"/>
        <v/>
      </c>
      <c r="N60" s="70" t="str">
        <f t="shared" si="4"/>
        <v/>
      </c>
      <c r="O60" s="71" t="str">
        <f>IF(H60="I",N60*Contagem!$V$12,IF(H60="E",N60*Contagem!$V$14,IF(H60="A",N60*Contagem!$V$13,IF(H60="T",N60*Contagem!$V$15,""))))</f>
        <v/>
      </c>
      <c r="P60" s="64"/>
      <c r="Q60" s="64"/>
      <c r="R60" s="64"/>
      <c r="S60" s="64"/>
      <c r="T60" s="64"/>
      <c r="U60" s="73"/>
      <c r="V60" s="73"/>
      <c r="W60" s="73"/>
      <c r="X60" s="73"/>
      <c r="Y60" s="73"/>
      <c r="Z60" s="73"/>
    </row>
    <row r="61" ht="18.0" customHeight="1">
      <c r="A61" s="75"/>
      <c r="B61" s="64"/>
      <c r="C61" s="64"/>
      <c r="D61" s="64"/>
      <c r="E61" s="64"/>
      <c r="F61" s="65"/>
      <c r="G61" s="67"/>
      <c r="H61" s="67"/>
      <c r="I61" s="67"/>
      <c r="J61" s="67"/>
      <c r="K61" s="67" t="str">
        <f t="shared" si="1"/>
        <v/>
      </c>
      <c r="L61" s="68" t="str">
        <f t="shared" si="2"/>
        <v/>
      </c>
      <c r="M61" s="69" t="str">
        <f t="shared" si="3"/>
        <v/>
      </c>
      <c r="N61" s="70" t="str">
        <f t="shared" si="4"/>
        <v/>
      </c>
      <c r="O61" s="71" t="str">
        <f>IF(H61="I",N61*Contagem!$V$12,IF(H61="E",N61*Contagem!$V$14,IF(H61="A",N61*Contagem!$V$13,IF(H61="T",N61*Contagem!$V$15,""))))</f>
        <v/>
      </c>
      <c r="P61" s="64"/>
      <c r="Q61" s="64"/>
      <c r="R61" s="64"/>
      <c r="S61" s="64"/>
      <c r="T61" s="64"/>
      <c r="U61" s="73"/>
      <c r="V61" s="73"/>
      <c r="W61" s="73"/>
      <c r="X61" s="73"/>
      <c r="Y61" s="73"/>
      <c r="Z61" s="73"/>
    </row>
    <row r="62" ht="18.0" customHeight="1">
      <c r="A62" s="75"/>
      <c r="B62" s="64"/>
      <c r="C62" s="64"/>
      <c r="D62" s="64"/>
      <c r="E62" s="64"/>
      <c r="F62" s="65"/>
      <c r="G62" s="67"/>
      <c r="H62" s="67"/>
      <c r="I62" s="67"/>
      <c r="J62" s="67"/>
      <c r="K62" s="67" t="str">
        <f t="shared" si="1"/>
        <v/>
      </c>
      <c r="L62" s="68" t="str">
        <f t="shared" si="2"/>
        <v/>
      </c>
      <c r="M62" s="69" t="str">
        <f t="shared" si="3"/>
        <v/>
      </c>
      <c r="N62" s="70" t="str">
        <f t="shared" si="4"/>
        <v/>
      </c>
      <c r="O62" s="71" t="str">
        <f>IF(H62="I",N62*Contagem!$V$12,IF(H62="E",N62*Contagem!$V$14,IF(H62="A",N62*Contagem!$V$13,IF(H62="T",N62*Contagem!$V$15,""))))</f>
        <v/>
      </c>
      <c r="P62" s="64"/>
      <c r="Q62" s="64"/>
      <c r="R62" s="64"/>
      <c r="S62" s="64"/>
      <c r="T62" s="64"/>
      <c r="U62" s="73"/>
      <c r="V62" s="73"/>
      <c r="W62" s="73"/>
      <c r="X62" s="73"/>
      <c r="Y62" s="73"/>
      <c r="Z62" s="73"/>
    </row>
    <row r="63" ht="18.0" customHeight="1">
      <c r="A63" s="75"/>
      <c r="B63" s="64"/>
      <c r="C63" s="64"/>
      <c r="D63" s="64"/>
      <c r="E63" s="64"/>
      <c r="F63" s="65"/>
      <c r="G63" s="67"/>
      <c r="H63" s="67"/>
      <c r="I63" s="67"/>
      <c r="J63" s="67"/>
      <c r="K63" s="67" t="str">
        <f t="shared" si="1"/>
        <v/>
      </c>
      <c r="L63" s="68" t="str">
        <f t="shared" si="2"/>
        <v/>
      </c>
      <c r="M63" s="69" t="str">
        <f t="shared" si="3"/>
        <v/>
      </c>
      <c r="N63" s="70" t="str">
        <f t="shared" si="4"/>
        <v/>
      </c>
      <c r="O63" s="71" t="str">
        <f>IF(H63="I",N63*Contagem!$V$12,IF(H63="E",N63*Contagem!$V$14,IF(H63="A",N63*Contagem!$V$13,IF(H63="T",N63*Contagem!$V$15,""))))</f>
        <v/>
      </c>
      <c r="P63" s="64"/>
      <c r="Q63" s="64"/>
      <c r="R63" s="64"/>
      <c r="S63" s="64"/>
      <c r="T63" s="64"/>
      <c r="U63" s="73"/>
      <c r="V63" s="73"/>
      <c r="W63" s="73"/>
      <c r="X63" s="73"/>
      <c r="Y63" s="73"/>
      <c r="Z63" s="73"/>
    </row>
    <row r="64" ht="18.0" customHeight="1">
      <c r="A64" s="75"/>
      <c r="B64" s="64"/>
      <c r="C64" s="64"/>
      <c r="D64" s="64"/>
      <c r="E64" s="64"/>
      <c r="F64" s="65"/>
      <c r="G64" s="67"/>
      <c r="H64" s="67"/>
      <c r="I64" s="67"/>
      <c r="J64" s="67"/>
      <c r="K64" s="67" t="str">
        <f t="shared" si="1"/>
        <v/>
      </c>
      <c r="L64" s="68" t="str">
        <f t="shared" si="2"/>
        <v/>
      </c>
      <c r="M64" s="69" t="str">
        <f t="shared" si="3"/>
        <v/>
      </c>
      <c r="N64" s="70" t="str">
        <f t="shared" si="4"/>
        <v/>
      </c>
      <c r="O64" s="71" t="str">
        <f>IF(H64="I",N64*Contagem!$V$12,IF(H64="E",N64*Contagem!$V$14,IF(H64="A",N64*Contagem!$V$13,IF(H64="T",N64*Contagem!$V$15,""))))</f>
        <v/>
      </c>
      <c r="P64" s="64"/>
      <c r="Q64" s="64"/>
      <c r="R64" s="64"/>
      <c r="S64" s="64"/>
      <c r="T64" s="64"/>
      <c r="U64" s="73"/>
      <c r="V64" s="73"/>
      <c r="W64" s="73"/>
      <c r="X64" s="73"/>
      <c r="Y64" s="73"/>
      <c r="Z64" s="73"/>
    </row>
    <row r="65" ht="18.0" customHeight="1">
      <c r="A65" s="75"/>
      <c r="B65" s="64"/>
      <c r="C65" s="64"/>
      <c r="D65" s="64"/>
      <c r="E65" s="64"/>
      <c r="F65" s="65"/>
      <c r="G65" s="67"/>
      <c r="H65" s="67"/>
      <c r="I65" s="67"/>
      <c r="J65" s="67"/>
      <c r="K65" s="67" t="str">
        <f t="shared" si="1"/>
        <v/>
      </c>
      <c r="L65" s="68" t="str">
        <f t="shared" si="2"/>
        <v/>
      </c>
      <c r="M65" s="69" t="str">
        <f t="shared" si="3"/>
        <v/>
      </c>
      <c r="N65" s="70" t="str">
        <f t="shared" si="4"/>
        <v/>
      </c>
      <c r="O65" s="71" t="str">
        <f>IF(H65="I",N65*Contagem!$V$12,IF(H65="E",N65*Contagem!$V$14,IF(H65="A",N65*Contagem!$V$13,IF(H65="T",N65*Contagem!$V$15,""))))</f>
        <v/>
      </c>
      <c r="P65" s="64"/>
      <c r="Q65" s="64"/>
      <c r="R65" s="64"/>
      <c r="S65" s="64"/>
      <c r="T65" s="64"/>
      <c r="U65" s="73"/>
      <c r="V65" s="73"/>
      <c r="W65" s="73"/>
      <c r="X65" s="73"/>
      <c r="Y65" s="73"/>
      <c r="Z65" s="73"/>
    </row>
    <row r="66" ht="18.0" customHeight="1">
      <c r="A66" s="75"/>
      <c r="B66" s="64"/>
      <c r="C66" s="64"/>
      <c r="D66" s="64"/>
      <c r="E66" s="64"/>
      <c r="F66" s="65"/>
      <c r="G66" s="67"/>
      <c r="H66" s="67"/>
      <c r="I66" s="67"/>
      <c r="J66" s="67"/>
      <c r="K66" s="67" t="str">
        <f t="shared" si="1"/>
        <v/>
      </c>
      <c r="L66" s="68" t="str">
        <f t="shared" si="2"/>
        <v/>
      </c>
      <c r="M66" s="69" t="str">
        <f t="shared" si="3"/>
        <v/>
      </c>
      <c r="N66" s="70" t="str">
        <f t="shared" si="4"/>
        <v/>
      </c>
      <c r="O66" s="71" t="str">
        <f>IF(H66="I",N66*Contagem!$V$12,IF(H66="E",N66*Contagem!$V$14,IF(H66="A",N66*Contagem!$V$13,IF(H66="T",N66*Contagem!$V$15,""))))</f>
        <v/>
      </c>
      <c r="P66" s="64"/>
      <c r="Q66" s="64"/>
      <c r="R66" s="64"/>
      <c r="S66" s="64"/>
      <c r="T66" s="64"/>
      <c r="U66" s="73"/>
      <c r="V66" s="73"/>
      <c r="W66" s="73"/>
      <c r="X66" s="73"/>
      <c r="Y66" s="73"/>
      <c r="Z66" s="73"/>
    </row>
    <row r="67" ht="18.0" customHeight="1">
      <c r="A67" s="75"/>
      <c r="B67" s="64"/>
      <c r="C67" s="64"/>
      <c r="D67" s="64"/>
      <c r="E67" s="64"/>
      <c r="F67" s="65"/>
      <c r="G67" s="67"/>
      <c r="H67" s="67"/>
      <c r="I67" s="67"/>
      <c r="J67" s="67"/>
      <c r="K67" s="67" t="str">
        <f t="shared" si="1"/>
        <v/>
      </c>
      <c r="L67" s="68" t="str">
        <f t="shared" si="2"/>
        <v/>
      </c>
      <c r="M67" s="69" t="str">
        <f t="shared" si="3"/>
        <v/>
      </c>
      <c r="N67" s="70" t="str">
        <f t="shared" si="4"/>
        <v/>
      </c>
      <c r="O67" s="71" t="str">
        <f>IF(H67="I",N67*Contagem!$V$12,IF(H67="E",N67*Contagem!$V$14,IF(H67="A",N67*Contagem!$V$13,IF(H67="T",N67*Contagem!$V$15,""))))</f>
        <v/>
      </c>
      <c r="P67" s="64"/>
      <c r="Q67" s="64"/>
      <c r="R67" s="64"/>
      <c r="S67" s="64"/>
      <c r="T67" s="64"/>
      <c r="U67" s="73"/>
      <c r="V67" s="73"/>
      <c r="W67" s="73"/>
      <c r="X67" s="73"/>
      <c r="Y67" s="73"/>
      <c r="Z67" s="73"/>
    </row>
    <row r="68" ht="18.0" customHeight="1">
      <c r="A68" s="75"/>
      <c r="B68" s="64"/>
      <c r="C68" s="64"/>
      <c r="D68" s="64"/>
      <c r="E68" s="64"/>
      <c r="F68" s="65"/>
      <c r="G68" s="67"/>
      <c r="H68" s="67"/>
      <c r="I68" s="67"/>
      <c r="J68" s="67"/>
      <c r="K68" s="67" t="str">
        <f t="shared" si="1"/>
        <v/>
      </c>
      <c r="L68" s="68" t="str">
        <f t="shared" si="2"/>
        <v/>
      </c>
      <c r="M68" s="69" t="str">
        <f t="shared" si="3"/>
        <v/>
      </c>
      <c r="N68" s="70" t="str">
        <f t="shared" si="4"/>
        <v/>
      </c>
      <c r="O68" s="71" t="str">
        <f>IF(H68="I",N68*Contagem!$V$12,IF(H68="E",N68*Contagem!$V$14,IF(H68="A",N68*Contagem!$V$13,IF(H68="T",N68*Contagem!$V$15,""))))</f>
        <v/>
      </c>
      <c r="P68" s="64"/>
      <c r="Q68" s="64"/>
      <c r="R68" s="64"/>
      <c r="S68" s="64"/>
      <c r="T68" s="64"/>
      <c r="U68" s="73"/>
      <c r="V68" s="73"/>
      <c r="W68" s="73"/>
      <c r="X68" s="73"/>
      <c r="Y68" s="73"/>
      <c r="Z68" s="73"/>
    </row>
    <row r="69" ht="18.0" customHeight="1">
      <c r="A69" s="75"/>
      <c r="B69" s="64"/>
      <c r="C69" s="64"/>
      <c r="D69" s="64"/>
      <c r="E69" s="64"/>
      <c r="F69" s="65"/>
      <c r="G69" s="67"/>
      <c r="H69" s="67"/>
      <c r="I69" s="67"/>
      <c r="J69" s="67"/>
      <c r="K69" s="67" t="str">
        <f t="shared" si="1"/>
        <v/>
      </c>
      <c r="L69" s="68" t="str">
        <f t="shared" si="2"/>
        <v/>
      </c>
      <c r="M69" s="69" t="str">
        <f t="shared" si="3"/>
        <v/>
      </c>
      <c r="N69" s="70" t="str">
        <f t="shared" si="4"/>
        <v/>
      </c>
      <c r="O69" s="71" t="str">
        <f>IF(H69="I",N69*Contagem!$V$12,IF(H69="E",N69*Contagem!$V$14,IF(H69="A",N69*Contagem!$V$13,IF(H69="T",N69*Contagem!$V$15,""))))</f>
        <v/>
      </c>
      <c r="P69" s="64"/>
      <c r="Q69" s="64"/>
      <c r="R69" s="64"/>
      <c r="S69" s="64"/>
      <c r="T69" s="64"/>
      <c r="U69" s="73"/>
      <c r="V69" s="73"/>
      <c r="W69" s="73"/>
      <c r="X69" s="73"/>
      <c r="Y69" s="73"/>
      <c r="Z69" s="73"/>
    </row>
    <row r="70" ht="18.0" customHeight="1">
      <c r="A70" s="75"/>
      <c r="B70" s="64"/>
      <c r="C70" s="64"/>
      <c r="D70" s="64"/>
      <c r="E70" s="64"/>
      <c r="F70" s="65"/>
      <c r="G70" s="67"/>
      <c r="H70" s="67"/>
      <c r="I70" s="67"/>
      <c r="J70" s="67"/>
      <c r="K70" s="67" t="str">
        <f t="shared" si="1"/>
        <v/>
      </c>
      <c r="L70" s="68" t="str">
        <f t="shared" si="2"/>
        <v/>
      </c>
      <c r="M70" s="69" t="str">
        <f t="shared" si="3"/>
        <v/>
      </c>
      <c r="N70" s="70" t="str">
        <f t="shared" si="4"/>
        <v/>
      </c>
      <c r="O70" s="71" t="str">
        <f>IF(H70="I",N70*Contagem!$V$12,IF(H70="E",N70*Contagem!$V$14,IF(H70="A",N70*Contagem!$V$13,IF(H70="T",N70*Contagem!$V$15,""))))</f>
        <v/>
      </c>
      <c r="P70" s="64"/>
      <c r="Q70" s="64"/>
      <c r="R70" s="64"/>
      <c r="S70" s="64"/>
      <c r="T70" s="64"/>
      <c r="U70" s="73"/>
      <c r="V70" s="73"/>
      <c r="W70" s="73"/>
      <c r="X70" s="73"/>
      <c r="Y70" s="73"/>
      <c r="Z70" s="73"/>
    </row>
    <row r="71" ht="18.0" customHeight="1">
      <c r="A71" s="75"/>
      <c r="B71" s="64"/>
      <c r="C71" s="64"/>
      <c r="D71" s="64"/>
      <c r="E71" s="64"/>
      <c r="F71" s="65"/>
      <c r="G71" s="67"/>
      <c r="H71" s="67"/>
      <c r="I71" s="67"/>
      <c r="J71" s="67"/>
      <c r="K71" s="67" t="str">
        <f t="shared" si="1"/>
        <v/>
      </c>
      <c r="L71" s="68" t="str">
        <f t="shared" si="2"/>
        <v/>
      </c>
      <c r="M71" s="69" t="str">
        <f t="shared" si="3"/>
        <v/>
      </c>
      <c r="N71" s="70" t="str">
        <f t="shared" si="4"/>
        <v/>
      </c>
      <c r="O71" s="71" t="str">
        <f>IF(H71="I",N71*Contagem!$V$12,IF(H71="E",N71*Contagem!$V$14,IF(H71="A",N71*Contagem!$V$13,IF(H71="T",N71*Contagem!$V$15,""))))</f>
        <v/>
      </c>
      <c r="P71" s="64"/>
      <c r="Q71" s="64"/>
      <c r="R71" s="64"/>
      <c r="S71" s="64"/>
      <c r="T71" s="64"/>
      <c r="U71" s="73"/>
      <c r="V71" s="73"/>
      <c r="W71" s="73"/>
      <c r="X71" s="73"/>
      <c r="Y71" s="73"/>
      <c r="Z71" s="73"/>
    </row>
    <row r="72" ht="18.0" customHeight="1">
      <c r="A72" s="75"/>
      <c r="B72" s="64"/>
      <c r="C72" s="64"/>
      <c r="D72" s="64"/>
      <c r="E72" s="64"/>
      <c r="F72" s="65"/>
      <c r="G72" s="67"/>
      <c r="H72" s="67"/>
      <c r="I72" s="67"/>
      <c r="J72" s="67"/>
      <c r="K72" s="67" t="str">
        <f t="shared" si="1"/>
        <v/>
      </c>
      <c r="L72" s="68" t="str">
        <f t="shared" si="2"/>
        <v/>
      </c>
      <c r="M72" s="69" t="str">
        <f t="shared" si="3"/>
        <v/>
      </c>
      <c r="N72" s="70" t="str">
        <f t="shared" si="4"/>
        <v/>
      </c>
      <c r="O72" s="71" t="str">
        <f>IF(H72="I",N72*Contagem!$V$12,IF(H72="E",N72*Contagem!$V$14,IF(H72="A",N72*Contagem!$V$13,IF(H72="T",N72*Contagem!$V$15,""))))</f>
        <v/>
      </c>
      <c r="P72" s="64"/>
      <c r="Q72" s="64"/>
      <c r="R72" s="64"/>
      <c r="S72" s="64"/>
      <c r="T72" s="64"/>
      <c r="U72" s="73"/>
      <c r="V72" s="73"/>
      <c r="W72" s="73"/>
      <c r="X72" s="73"/>
      <c r="Y72" s="73"/>
      <c r="Z72" s="73"/>
    </row>
    <row r="73" ht="18.0" customHeight="1">
      <c r="A73" s="75"/>
      <c r="B73" s="64"/>
      <c r="C73" s="64"/>
      <c r="D73" s="64"/>
      <c r="E73" s="64"/>
      <c r="F73" s="65"/>
      <c r="G73" s="67"/>
      <c r="H73" s="67"/>
      <c r="I73" s="67"/>
      <c r="J73" s="67"/>
      <c r="K73" s="67" t="str">
        <f t="shared" si="1"/>
        <v/>
      </c>
      <c r="L73" s="68" t="str">
        <f t="shared" si="2"/>
        <v/>
      </c>
      <c r="M73" s="69" t="str">
        <f t="shared" si="3"/>
        <v/>
      </c>
      <c r="N73" s="70" t="str">
        <f t="shared" si="4"/>
        <v/>
      </c>
      <c r="O73" s="71" t="str">
        <f>IF(H73="I",N73*Contagem!$V$12,IF(H73="E",N73*Contagem!$V$14,IF(H73="A",N73*Contagem!$V$13,IF(H73="T",N73*Contagem!$V$15,""))))</f>
        <v/>
      </c>
      <c r="P73" s="64"/>
      <c r="Q73" s="64"/>
      <c r="R73" s="64"/>
      <c r="S73" s="64"/>
      <c r="T73" s="64"/>
      <c r="U73" s="73"/>
      <c r="V73" s="73"/>
      <c r="W73" s="73"/>
      <c r="X73" s="73"/>
      <c r="Y73" s="73"/>
      <c r="Z73" s="73"/>
    </row>
    <row r="74" ht="18.0" customHeight="1">
      <c r="A74" s="75"/>
      <c r="B74" s="64"/>
      <c r="C74" s="64"/>
      <c r="D74" s="64"/>
      <c r="E74" s="64"/>
      <c r="F74" s="65"/>
      <c r="G74" s="67"/>
      <c r="H74" s="67"/>
      <c r="I74" s="67"/>
      <c r="J74" s="67"/>
      <c r="K74" s="67" t="str">
        <f t="shared" si="1"/>
        <v/>
      </c>
      <c r="L74" s="68" t="str">
        <f t="shared" si="2"/>
        <v/>
      </c>
      <c r="M74" s="69" t="str">
        <f t="shared" si="3"/>
        <v/>
      </c>
      <c r="N74" s="70" t="str">
        <f t="shared" si="4"/>
        <v/>
      </c>
      <c r="O74" s="71" t="str">
        <f>IF(H74="I",N74*Contagem!$V$12,IF(H74="E",N74*Contagem!$V$14,IF(H74="A",N74*Contagem!$V$13,IF(H74="T",N74*Contagem!$V$15,""))))</f>
        <v/>
      </c>
      <c r="P74" s="64"/>
      <c r="Q74" s="64"/>
      <c r="R74" s="64"/>
      <c r="S74" s="64"/>
      <c r="T74" s="64"/>
      <c r="U74" s="73"/>
      <c r="V74" s="73"/>
      <c r="W74" s="73"/>
      <c r="X74" s="73"/>
      <c r="Y74" s="73"/>
      <c r="Z74" s="73"/>
    </row>
    <row r="75" ht="18.0" customHeight="1">
      <c r="A75" s="75"/>
      <c r="B75" s="64"/>
      <c r="C75" s="64"/>
      <c r="D75" s="64"/>
      <c r="E75" s="64"/>
      <c r="F75" s="65"/>
      <c r="G75" s="67"/>
      <c r="H75" s="67"/>
      <c r="I75" s="67"/>
      <c r="J75" s="67"/>
      <c r="K75" s="67" t="str">
        <f t="shared" si="1"/>
        <v/>
      </c>
      <c r="L75" s="68" t="str">
        <f t="shared" si="2"/>
        <v/>
      </c>
      <c r="M75" s="69" t="str">
        <f t="shared" si="3"/>
        <v/>
      </c>
      <c r="N75" s="70" t="str">
        <f t="shared" si="4"/>
        <v/>
      </c>
      <c r="O75" s="71" t="str">
        <f>IF(H75="I",N75*Contagem!$V$12,IF(H75="E",N75*Contagem!$V$14,IF(H75="A",N75*Contagem!$V$13,IF(H75="T",N75*Contagem!$V$15,""))))</f>
        <v/>
      </c>
      <c r="P75" s="64"/>
      <c r="Q75" s="64"/>
      <c r="R75" s="64"/>
      <c r="S75" s="64"/>
      <c r="T75" s="64"/>
      <c r="U75" s="73"/>
      <c r="V75" s="73"/>
      <c r="W75" s="73"/>
      <c r="X75" s="73"/>
      <c r="Y75" s="73"/>
      <c r="Z75" s="73"/>
    </row>
    <row r="76" ht="18.0" customHeight="1">
      <c r="A76" s="75"/>
      <c r="B76" s="64"/>
      <c r="C76" s="64"/>
      <c r="D76" s="64"/>
      <c r="E76" s="64"/>
      <c r="F76" s="65"/>
      <c r="G76" s="67"/>
      <c r="H76" s="67"/>
      <c r="I76" s="67"/>
      <c r="J76" s="67"/>
      <c r="K76" s="67" t="str">
        <f t="shared" si="1"/>
        <v/>
      </c>
      <c r="L76" s="68" t="str">
        <f t="shared" si="2"/>
        <v/>
      </c>
      <c r="M76" s="69" t="str">
        <f t="shared" si="3"/>
        <v/>
      </c>
      <c r="N76" s="70" t="str">
        <f t="shared" si="4"/>
        <v/>
      </c>
      <c r="O76" s="71" t="str">
        <f>IF(H76="I",N76*Contagem!$V$12,IF(H76="E",N76*Contagem!$V$14,IF(H76="A",N76*Contagem!$V$13,IF(H76="T",N76*Contagem!$V$15,""))))</f>
        <v/>
      </c>
      <c r="P76" s="64"/>
      <c r="Q76" s="64"/>
      <c r="R76" s="64"/>
      <c r="S76" s="64"/>
      <c r="T76" s="64"/>
      <c r="U76" s="73"/>
      <c r="V76" s="73"/>
      <c r="W76" s="73"/>
      <c r="X76" s="73"/>
      <c r="Y76" s="73"/>
      <c r="Z76" s="73"/>
    </row>
    <row r="77" ht="18.0" customHeight="1">
      <c r="A77" s="75"/>
      <c r="B77" s="64"/>
      <c r="C77" s="64"/>
      <c r="D77" s="64"/>
      <c r="E77" s="64"/>
      <c r="F77" s="65"/>
      <c r="G77" s="67"/>
      <c r="H77" s="67"/>
      <c r="I77" s="67"/>
      <c r="J77" s="67"/>
      <c r="K77" s="67" t="str">
        <f t="shared" si="1"/>
        <v/>
      </c>
      <c r="L77" s="68" t="str">
        <f t="shared" si="2"/>
        <v/>
      </c>
      <c r="M77" s="69" t="str">
        <f t="shared" si="3"/>
        <v/>
      </c>
      <c r="N77" s="70" t="str">
        <f t="shared" si="4"/>
        <v/>
      </c>
      <c r="O77" s="71" t="str">
        <f>IF(H77="I",N77*Contagem!$V$12,IF(H77="E",N77*Contagem!$V$14,IF(H77="A",N77*Contagem!$V$13,IF(H77="T",N77*Contagem!$V$15,""))))</f>
        <v/>
      </c>
      <c r="P77" s="64"/>
      <c r="Q77" s="64"/>
      <c r="R77" s="64"/>
      <c r="S77" s="64"/>
      <c r="T77" s="64"/>
      <c r="U77" s="73"/>
      <c r="V77" s="73"/>
      <c r="W77" s="73"/>
      <c r="X77" s="73"/>
      <c r="Y77" s="73"/>
      <c r="Z77" s="73"/>
    </row>
    <row r="78" ht="18.0" customHeight="1">
      <c r="A78" s="75"/>
      <c r="B78" s="64"/>
      <c r="C78" s="64"/>
      <c r="D78" s="64"/>
      <c r="E78" s="64"/>
      <c r="F78" s="65"/>
      <c r="G78" s="67"/>
      <c r="H78" s="67"/>
      <c r="I78" s="67"/>
      <c r="J78" s="67"/>
      <c r="K78" s="67" t="str">
        <f t="shared" si="1"/>
        <v/>
      </c>
      <c r="L78" s="68" t="str">
        <f t="shared" si="2"/>
        <v/>
      </c>
      <c r="M78" s="69" t="str">
        <f t="shared" si="3"/>
        <v/>
      </c>
      <c r="N78" s="70" t="str">
        <f t="shared" si="4"/>
        <v/>
      </c>
      <c r="O78" s="71" t="str">
        <f>IF(H78="I",N78*Contagem!$V$12,IF(H78="E",N78*Contagem!$V$14,IF(H78="A",N78*Contagem!$V$13,IF(H78="T",N78*Contagem!$V$15,""))))</f>
        <v/>
      </c>
      <c r="P78" s="64"/>
      <c r="Q78" s="64"/>
      <c r="R78" s="64"/>
      <c r="S78" s="64"/>
      <c r="T78" s="64"/>
      <c r="U78" s="73"/>
      <c r="V78" s="73"/>
      <c r="W78" s="73"/>
      <c r="X78" s="73"/>
      <c r="Y78" s="73"/>
      <c r="Z78" s="73"/>
    </row>
    <row r="79" ht="18.0" customHeight="1">
      <c r="A79" s="75"/>
      <c r="B79" s="64"/>
      <c r="C79" s="64"/>
      <c r="D79" s="64"/>
      <c r="E79" s="64"/>
      <c r="F79" s="65"/>
      <c r="G79" s="67"/>
      <c r="H79" s="67"/>
      <c r="I79" s="67"/>
      <c r="J79" s="67"/>
      <c r="K79" s="67" t="str">
        <f t="shared" si="1"/>
        <v/>
      </c>
      <c r="L79" s="68" t="str">
        <f t="shared" si="2"/>
        <v/>
      </c>
      <c r="M79" s="69" t="str">
        <f t="shared" si="3"/>
        <v/>
      </c>
      <c r="N79" s="70" t="str">
        <f t="shared" si="4"/>
        <v/>
      </c>
      <c r="O79" s="71" t="str">
        <f>IF(H79="I",N79*Contagem!$V$12,IF(H79="E",N79*Contagem!$V$14,IF(H79="A",N79*Contagem!$V$13,IF(H79="T",N79*Contagem!$V$15,""))))</f>
        <v/>
      </c>
      <c r="P79" s="64"/>
      <c r="Q79" s="64"/>
      <c r="R79" s="64"/>
      <c r="S79" s="64"/>
      <c r="T79" s="64"/>
      <c r="U79" s="73"/>
      <c r="V79" s="73"/>
      <c r="W79" s="73"/>
      <c r="X79" s="73"/>
      <c r="Y79" s="73"/>
      <c r="Z79" s="73"/>
    </row>
    <row r="80" ht="18.0" customHeight="1">
      <c r="A80" s="75"/>
      <c r="B80" s="64"/>
      <c r="C80" s="64"/>
      <c r="D80" s="64"/>
      <c r="E80" s="64"/>
      <c r="F80" s="65"/>
      <c r="G80" s="67"/>
      <c r="H80" s="67"/>
      <c r="I80" s="67"/>
      <c r="J80" s="67"/>
      <c r="K80" s="67" t="str">
        <f t="shared" si="1"/>
        <v/>
      </c>
      <c r="L80" s="68" t="str">
        <f t="shared" si="2"/>
        <v/>
      </c>
      <c r="M80" s="69" t="str">
        <f t="shared" si="3"/>
        <v/>
      </c>
      <c r="N80" s="70" t="str">
        <f t="shared" si="4"/>
        <v/>
      </c>
      <c r="O80" s="71" t="str">
        <f>IF(H80="I",N80*Contagem!$V$12,IF(H80="E",N80*Contagem!$V$14,IF(H80="A",N80*Contagem!$V$13,IF(H80="T",N80*Contagem!$V$15,""))))</f>
        <v/>
      </c>
      <c r="P80" s="64"/>
      <c r="Q80" s="64"/>
      <c r="R80" s="64"/>
      <c r="S80" s="64"/>
      <c r="T80" s="64"/>
      <c r="U80" s="73"/>
      <c r="V80" s="73"/>
      <c r="W80" s="73"/>
      <c r="X80" s="73"/>
      <c r="Y80" s="73"/>
      <c r="Z80" s="73"/>
    </row>
    <row r="81" ht="18.0" customHeight="1">
      <c r="A81" s="75"/>
      <c r="B81" s="64"/>
      <c r="C81" s="64"/>
      <c r="D81" s="64"/>
      <c r="E81" s="64"/>
      <c r="F81" s="65"/>
      <c r="G81" s="67"/>
      <c r="H81" s="67"/>
      <c r="I81" s="67"/>
      <c r="J81" s="67"/>
      <c r="K81" s="67" t="str">
        <f t="shared" si="1"/>
        <v/>
      </c>
      <c r="L81" s="68" t="str">
        <f t="shared" si="2"/>
        <v/>
      </c>
      <c r="M81" s="69" t="str">
        <f t="shared" si="3"/>
        <v/>
      </c>
      <c r="N81" s="70" t="str">
        <f t="shared" si="4"/>
        <v/>
      </c>
      <c r="O81" s="71" t="str">
        <f>IF(H81="I",N81*Contagem!$V$12,IF(H81="E",N81*Contagem!$V$14,IF(H81="A",N81*Contagem!$V$13,IF(H81="T",N81*Contagem!$V$15,""))))</f>
        <v/>
      </c>
      <c r="P81" s="64"/>
      <c r="Q81" s="64"/>
      <c r="R81" s="64"/>
      <c r="S81" s="64"/>
      <c r="T81" s="64"/>
      <c r="U81" s="73"/>
      <c r="V81" s="73"/>
      <c r="W81" s="73"/>
      <c r="X81" s="73"/>
      <c r="Y81" s="73"/>
      <c r="Z81" s="73"/>
    </row>
    <row r="82" ht="18.0" customHeight="1">
      <c r="A82" s="75"/>
      <c r="B82" s="64"/>
      <c r="C82" s="64"/>
      <c r="D82" s="64"/>
      <c r="E82" s="64"/>
      <c r="F82" s="65"/>
      <c r="G82" s="67"/>
      <c r="H82" s="67"/>
      <c r="I82" s="67"/>
      <c r="J82" s="67"/>
      <c r="K82" s="67" t="str">
        <f t="shared" si="1"/>
        <v/>
      </c>
      <c r="L82" s="68" t="str">
        <f t="shared" si="2"/>
        <v/>
      </c>
      <c r="M82" s="69" t="str">
        <f t="shared" si="3"/>
        <v/>
      </c>
      <c r="N82" s="70" t="str">
        <f t="shared" si="4"/>
        <v/>
      </c>
      <c r="O82" s="71" t="str">
        <f>IF(H82="I",N82*Contagem!$V$12,IF(H82="E",N82*Contagem!$V$14,IF(H82="A",N82*Contagem!$V$13,IF(H82="T",N82*Contagem!$V$15,""))))</f>
        <v/>
      </c>
      <c r="P82" s="64"/>
      <c r="Q82" s="64"/>
      <c r="R82" s="64"/>
      <c r="S82" s="64"/>
      <c r="T82" s="64"/>
      <c r="U82" s="73"/>
      <c r="V82" s="73"/>
      <c r="W82" s="73"/>
      <c r="X82" s="73"/>
      <c r="Y82" s="73"/>
      <c r="Z82" s="73"/>
    </row>
    <row r="83" ht="18.0" customHeight="1">
      <c r="A83" s="75"/>
      <c r="B83" s="64"/>
      <c r="C83" s="64"/>
      <c r="D83" s="64"/>
      <c r="E83" s="64"/>
      <c r="F83" s="65"/>
      <c r="G83" s="67"/>
      <c r="H83" s="67"/>
      <c r="I83" s="67"/>
      <c r="J83" s="67"/>
      <c r="K83" s="67" t="str">
        <f t="shared" si="1"/>
        <v/>
      </c>
      <c r="L83" s="68" t="str">
        <f t="shared" si="2"/>
        <v/>
      </c>
      <c r="M83" s="69" t="str">
        <f t="shared" si="3"/>
        <v/>
      </c>
      <c r="N83" s="70" t="str">
        <f t="shared" si="4"/>
        <v/>
      </c>
      <c r="O83" s="71" t="str">
        <f>IF(H83="I",N83*Contagem!$V$12,IF(H83="E",N83*Contagem!$V$14,IF(H83="A",N83*Contagem!$V$13,IF(H83="T",N83*Contagem!$V$15,""))))</f>
        <v/>
      </c>
      <c r="P83" s="64"/>
      <c r="Q83" s="64"/>
      <c r="R83" s="64"/>
      <c r="S83" s="64"/>
      <c r="T83" s="64"/>
      <c r="U83" s="73"/>
      <c r="V83" s="73"/>
      <c r="W83" s="73"/>
      <c r="X83" s="73"/>
      <c r="Y83" s="73"/>
      <c r="Z83" s="73"/>
    </row>
    <row r="84" ht="18.0" customHeight="1">
      <c r="A84" s="75"/>
      <c r="B84" s="64"/>
      <c r="C84" s="64"/>
      <c r="D84" s="64"/>
      <c r="E84" s="64"/>
      <c r="F84" s="65"/>
      <c r="G84" s="67"/>
      <c r="H84" s="67"/>
      <c r="I84" s="67"/>
      <c r="J84" s="67"/>
      <c r="K84" s="67" t="str">
        <f t="shared" si="1"/>
        <v/>
      </c>
      <c r="L84" s="68" t="str">
        <f t="shared" si="2"/>
        <v/>
      </c>
      <c r="M84" s="69" t="str">
        <f t="shared" si="3"/>
        <v/>
      </c>
      <c r="N84" s="70" t="str">
        <f t="shared" si="4"/>
        <v/>
      </c>
      <c r="O84" s="71" t="str">
        <f>IF(H84="I",N84*Contagem!$V$12,IF(H84="E",N84*Contagem!$V$14,IF(H84="A",N84*Contagem!$V$13,IF(H84="T",N84*Contagem!$V$15,""))))</f>
        <v/>
      </c>
      <c r="P84" s="64"/>
      <c r="Q84" s="64"/>
      <c r="R84" s="64"/>
      <c r="S84" s="64"/>
      <c r="T84" s="64"/>
      <c r="U84" s="73"/>
      <c r="V84" s="73"/>
      <c r="W84" s="73"/>
      <c r="X84" s="73"/>
      <c r="Y84" s="73"/>
      <c r="Z84" s="73"/>
    </row>
    <row r="85" ht="18.0" customHeight="1">
      <c r="A85" s="75"/>
      <c r="B85" s="64"/>
      <c r="C85" s="64"/>
      <c r="D85" s="64"/>
      <c r="E85" s="64"/>
      <c r="F85" s="65"/>
      <c r="G85" s="67"/>
      <c r="H85" s="67"/>
      <c r="I85" s="67"/>
      <c r="J85" s="67"/>
      <c r="K85" s="67" t="str">
        <f t="shared" si="1"/>
        <v/>
      </c>
      <c r="L85" s="68" t="str">
        <f t="shared" si="2"/>
        <v/>
      </c>
      <c r="M85" s="69" t="str">
        <f t="shared" si="3"/>
        <v/>
      </c>
      <c r="N85" s="70" t="str">
        <f t="shared" si="4"/>
        <v/>
      </c>
      <c r="O85" s="71" t="str">
        <f>IF(H85="I",N85*Contagem!$V$12,IF(H85="E",N85*Contagem!$V$14,IF(H85="A",N85*Contagem!$V$13,IF(H85="T",N85*Contagem!$V$15,""))))</f>
        <v/>
      </c>
      <c r="P85" s="64"/>
      <c r="Q85" s="64"/>
      <c r="R85" s="64"/>
      <c r="S85" s="64"/>
      <c r="T85" s="64"/>
      <c r="U85" s="73"/>
      <c r="V85" s="73"/>
      <c r="W85" s="73"/>
      <c r="X85" s="73"/>
      <c r="Y85" s="73"/>
      <c r="Z85" s="73"/>
    </row>
    <row r="86" ht="18.0" customHeight="1">
      <c r="A86" s="75"/>
      <c r="B86" s="64"/>
      <c r="C86" s="64"/>
      <c r="D86" s="64"/>
      <c r="E86" s="64"/>
      <c r="F86" s="65"/>
      <c r="G86" s="67"/>
      <c r="H86" s="67"/>
      <c r="I86" s="67"/>
      <c r="J86" s="67"/>
      <c r="K86" s="67" t="str">
        <f t="shared" si="1"/>
        <v/>
      </c>
      <c r="L86" s="68" t="str">
        <f t="shared" si="2"/>
        <v/>
      </c>
      <c r="M86" s="69" t="str">
        <f t="shared" si="3"/>
        <v/>
      </c>
      <c r="N86" s="70" t="str">
        <f t="shared" si="4"/>
        <v/>
      </c>
      <c r="O86" s="71" t="str">
        <f>IF(H86="I",N86*Contagem!$V$12,IF(H86="E",N86*Contagem!$V$14,IF(H86="A",N86*Contagem!$V$13,IF(H86="T",N86*Contagem!$V$15,""))))</f>
        <v/>
      </c>
      <c r="P86" s="64"/>
      <c r="Q86" s="64"/>
      <c r="R86" s="64"/>
      <c r="S86" s="64"/>
      <c r="T86" s="64"/>
      <c r="U86" s="73"/>
      <c r="V86" s="73"/>
      <c r="W86" s="73"/>
      <c r="X86" s="73"/>
      <c r="Y86" s="73"/>
      <c r="Z86" s="73"/>
    </row>
    <row r="87" ht="18.0" customHeight="1">
      <c r="A87" s="75"/>
      <c r="B87" s="64"/>
      <c r="C87" s="64"/>
      <c r="D87" s="64"/>
      <c r="E87" s="64"/>
      <c r="F87" s="65"/>
      <c r="G87" s="67"/>
      <c r="H87" s="67"/>
      <c r="I87" s="67"/>
      <c r="J87" s="67"/>
      <c r="K87" s="67" t="str">
        <f t="shared" si="1"/>
        <v/>
      </c>
      <c r="L87" s="68" t="str">
        <f t="shared" si="2"/>
        <v/>
      </c>
      <c r="M87" s="69" t="str">
        <f t="shared" si="3"/>
        <v/>
      </c>
      <c r="N87" s="70" t="str">
        <f t="shared" si="4"/>
        <v/>
      </c>
      <c r="O87" s="71" t="str">
        <f>IF(H87="I",N87*Contagem!$V$12,IF(H87="E",N87*Contagem!$V$14,IF(H87="A",N87*Contagem!$V$13,IF(H87="T",N87*Contagem!$V$15,""))))</f>
        <v/>
      </c>
      <c r="P87" s="64"/>
      <c r="Q87" s="64"/>
      <c r="R87" s="64"/>
      <c r="S87" s="64"/>
      <c r="T87" s="64"/>
      <c r="U87" s="73"/>
      <c r="V87" s="73"/>
      <c r="W87" s="73"/>
      <c r="X87" s="73"/>
      <c r="Y87" s="73"/>
      <c r="Z87" s="73"/>
    </row>
    <row r="88" ht="18.0" customHeight="1">
      <c r="A88" s="75"/>
      <c r="B88" s="64"/>
      <c r="C88" s="64"/>
      <c r="D88" s="64"/>
      <c r="E88" s="64"/>
      <c r="F88" s="65"/>
      <c r="G88" s="67"/>
      <c r="H88" s="67"/>
      <c r="I88" s="67"/>
      <c r="J88" s="67"/>
      <c r="K88" s="67" t="str">
        <f t="shared" si="1"/>
        <v/>
      </c>
      <c r="L88" s="68" t="str">
        <f t="shared" si="2"/>
        <v/>
      </c>
      <c r="M88" s="69" t="str">
        <f t="shared" si="3"/>
        <v/>
      </c>
      <c r="N88" s="70" t="str">
        <f t="shared" si="4"/>
        <v/>
      </c>
      <c r="O88" s="71" t="str">
        <f>IF(H88="I",N88*Contagem!$V$12,IF(H88="E",N88*Contagem!$V$14,IF(H88="A",N88*Contagem!$V$13,IF(H88="T",N88*Contagem!$V$15,""))))</f>
        <v/>
      </c>
      <c r="P88" s="64"/>
      <c r="Q88" s="64"/>
      <c r="R88" s="64"/>
      <c r="S88" s="64"/>
      <c r="T88" s="64"/>
      <c r="U88" s="73"/>
      <c r="V88" s="73"/>
      <c r="W88" s="73"/>
      <c r="X88" s="73"/>
      <c r="Y88" s="73"/>
      <c r="Z88" s="73"/>
    </row>
    <row r="89" ht="18.0" customHeight="1">
      <c r="A89" s="75"/>
      <c r="B89" s="64"/>
      <c r="C89" s="64"/>
      <c r="D89" s="64"/>
      <c r="E89" s="64"/>
      <c r="F89" s="65"/>
      <c r="G89" s="67"/>
      <c r="H89" s="67"/>
      <c r="I89" s="67"/>
      <c r="J89" s="67"/>
      <c r="K89" s="67" t="str">
        <f t="shared" si="1"/>
        <v/>
      </c>
      <c r="L89" s="68" t="str">
        <f t="shared" si="2"/>
        <v/>
      </c>
      <c r="M89" s="69" t="str">
        <f t="shared" si="3"/>
        <v/>
      </c>
      <c r="N89" s="70" t="str">
        <f t="shared" si="4"/>
        <v/>
      </c>
      <c r="O89" s="71" t="str">
        <f>IF(H89="I",N89*Contagem!$V$12,IF(H89="E",N89*Contagem!$V$14,IF(H89="A",N89*Contagem!$V$13,IF(H89="T",N89*Contagem!$V$15,""))))</f>
        <v/>
      </c>
      <c r="P89" s="64"/>
      <c r="Q89" s="64"/>
      <c r="R89" s="64"/>
      <c r="S89" s="64"/>
      <c r="T89" s="64"/>
      <c r="U89" s="73"/>
      <c r="V89" s="73"/>
      <c r="W89" s="73"/>
      <c r="X89" s="73"/>
      <c r="Y89" s="73"/>
      <c r="Z89" s="73"/>
    </row>
    <row r="90" ht="18.0" customHeight="1">
      <c r="A90" s="75"/>
      <c r="B90" s="64"/>
      <c r="C90" s="64"/>
      <c r="D90" s="64"/>
      <c r="E90" s="64"/>
      <c r="F90" s="65"/>
      <c r="G90" s="67"/>
      <c r="H90" s="67"/>
      <c r="I90" s="67"/>
      <c r="J90" s="67"/>
      <c r="K90" s="67" t="str">
        <f t="shared" si="1"/>
        <v/>
      </c>
      <c r="L90" s="68" t="str">
        <f t="shared" si="2"/>
        <v/>
      </c>
      <c r="M90" s="69" t="str">
        <f t="shared" si="3"/>
        <v/>
      </c>
      <c r="N90" s="70" t="str">
        <f t="shared" si="4"/>
        <v/>
      </c>
      <c r="O90" s="71" t="str">
        <f>IF(H90="I",N90*Contagem!$V$12,IF(H90="E",N90*Contagem!$V$14,IF(H90="A",N90*Contagem!$V$13,IF(H90="T",N90*Contagem!$V$15,""))))</f>
        <v/>
      </c>
      <c r="P90" s="64"/>
      <c r="Q90" s="64"/>
      <c r="R90" s="64"/>
      <c r="S90" s="64"/>
      <c r="T90" s="64"/>
      <c r="U90" s="73"/>
      <c r="V90" s="73"/>
      <c r="W90" s="73"/>
      <c r="X90" s="73"/>
      <c r="Y90" s="73"/>
      <c r="Z90" s="73"/>
    </row>
    <row r="91" ht="18.0" customHeight="1">
      <c r="A91" s="75"/>
      <c r="B91" s="64"/>
      <c r="C91" s="64"/>
      <c r="D91" s="64"/>
      <c r="E91" s="64"/>
      <c r="F91" s="65"/>
      <c r="G91" s="67"/>
      <c r="H91" s="67"/>
      <c r="I91" s="67"/>
      <c r="J91" s="67"/>
      <c r="K91" s="67" t="str">
        <f t="shared" si="1"/>
        <v/>
      </c>
      <c r="L91" s="68" t="str">
        <f t="shared" si="2"/>
        <v/>
      </c>
      <c r="M91" s="69" t="str">
        <f t="shared" si="3"/>
        <v/>
      </c>
      <c r="N91" s="70" t="str">
        <f t="shared" si="4"/>
        <v/>
      </c>
      <c r="O91" s="71" t="str">
        <f>IF(H91="I",N91*Contagem!$V$12,IF(H91="E",N91*Contagem!$V$14,IF(H91="A",N91*Contagem!$V$13,IF(H91="T",N91*Contagem!$V$15,""))))</f>
        <v/>
      </c>
      <c r="P91" s="64"/>
      <c r="Q91" s="64"/>
      <c r="R91" s="64"/>
      <c r="S91" s="64"/>
      <c r="T91" s="64"/>
      <c r="U91" s="73"/>
      <c r="V91" s="73"/>
      <c r="W91" s="73"/>
      <c r="X91" s="73"/>
      <c r="Y91" s="73"/>
      <c r="Z91" s="73"/>
    </row>
    <row r="92" ht="18.0" customHeight="1">
      <c r="A92" s="75"/>
      <c r="B92" s="64"/>
      <c r="C92" s="64"/>
      <c r="D92" s="64"/>
      <c r="E92" s="64"/>
      <c r="F92" s="65"/>
      <c r="G92" s="67"/>
      <c r="H92" s="67"/>
      <c r="I92" s="67"/>
      <c r="J92" s="67"/>
      <c r="K92" s="67" t="str">
        <f t="shared" si="1"/>
        <v/>
      </c>
      <c r="L92" s="68" t="str">
        <f t="shared" si="2"/>
        <v/>
      </c>
      <c r="M92" s="69" t="str">
        <f t="shared" si="3"/>
        <v/>
      </c>
      <c r="N92" s="70" t="str">
        <f t="shared" si="4"/>
        <v/>
      </c>
      <c r="O92" s="71" t="str">
        <f>IF(H92="I",N92*Contagem!$V$12,IF(H92="E",N92*Contagem!$V$14,IF(H92="A",N92*Contagem!$V$13,IF(H92="T",N92*Contagem!$V$15,""))))</f>
        <v/>
      </c>
      <c r="P92" s="64"/>
      <c r="Q92" s="64"/>
      <c r="R92" s="64"/>
      <c r="S92" s="64"/>
      <c r="T92" s="64"/>
      <c r="U92" s="73"/>
      <c r="V92" s="73"/>
      <c r="W92" s="73"/>
      <c r="X92" s="73"/>
      <c r="Y92" s="73"/>
      <c r="Z92" s="73"/>
    </row>
    <row r="93" ht="18.0" customHeight="1">
      <c r="A93" s="75"/>
      <c r="B93" s="64"/>
      <c r="C93" s="64"/>
      <c r="D93" s="64"/>
      <c r="E93" s="64"/>
      <c r="F93" s="65"/>
      <c r="G93" s="67"/>
      <c r="H93" s="67"/>
      <c r="I93" s="67"/>
      <c r="J93" s="67"/>
      <c r="K93" s="67" t="str">
        <f t="shared" si="1"/>
        <v/>
      </c>
      <c r="L93" s="68" t="str">
        <f t="shared" si="2"/>
        <v/>
      </c>
      <c r="M93" s="69" t="str">
        <f t="shared" si="3"/>
        <v/>
      </c>
      <c r="N93" s="70" t="str">
        <f t="shared" si="4"/>
        <v/>
      </c>
      <c r="O93" s="71" t="str">
        <f>IF(H93="I",N93*Contagem!$V$12,IF(H93="E",N93*Contagem!$V$14,IF(H93="A",N93*Contagem!$V$13,IF(H93="T",N93*Contagem!$V$15,""))))</f>
        <v/>
      </c>
      <c r="P93" s="64"/>
      <c r="Q93" s="64"/>
      <c r="R93" s="64"/>
      <c r="S93" s="64"/>
      <c r="T93" s="64"/>
      <c r="U93" s="73"/>
      <c r="V93" s="73"/>
      <c r="W93" s="73"/>
      <c r="X93" s="73"/>
      <c r="Y93" s="73"/>
      <c r="Z93" s="73"/>
    </row>
    <row r="94" ht="18.0" customHeight="1">
      <c r="A94" s="75"/>
      <c r="B94" s="64"/>
      <c r="C94" s="64"/>
      <c r="D94" s="64"/>
      <c r="E94" s="64"/>
      <c r="F94" s="65"/>
      <c r="G94" s="67"/>
      <c r="H94" s="67"/>
      <c r="I94" s="67"/>
      <c r="J94" s="67"/>
      <c r="K94" s="67" t="str">
        <f t="shared" si="1"/>
        <v/>
      </c>
      <c r="L94" s="68" t="str">
        <f t="shared" si="2"/>
        <v/>
      </c>
      <c r="M94" s="69" t="str">
        <f t="shared" si="3"/>
        <v/>
      </c>
      <c r="N94" s="70" t="str">
        <f t="shared" si="4"/>
        <v/>
      </c>
      <c r="O94" s="71" t="str">
        <f>IF(H94="I",N94*Contagem!$V$12,IF(H94="E",N94*Contagem!$V$14,IF(H94="A",N94*Contagem!$V$13,IF(H94="T",N94*Contagem!$V$15,""))))</f>
        <v/>
      </c>
      <c r="P94" s="64"/>
      <c r="Q94" s="64"/>
      <c r="R94" s="64"/>
      <c r="S94" s="64"/>
      <c r="T94" s="64"/>
      <c r="U94" s="73"/>
      <c r="V94" s="73"/>
      <c r="W94" s="73"/>
      <c r="X94" s="73"/>
      <c r="Y94" s="73"/>
      <c r="Z94" s="73"/>
    </row>
    <row r="95" ht="18.0" customHeight="1">
      <c r="A95" s="75"/>
      <c r="B95" s="64"/>
      <c r="C95" s="64"/>
      <c r="D95" s="64"/>
      <c r="E95" s="64"/>
      <c r="F95" s="65"/>
      <c r="G95" s="67"/>
      <c r="H95" s="67"/>
      <c r="I95" s="67"/>
      <c r="J95" s="67"/>
      <c r="K95" s="67" t="str">
        <f t="shared" si="1"/>
        <v/>
      </c>
      <c r="L95" s="68" t="str">
        <f t="shared" si="2"/>
        <v/>
      </c>
      <c r="M95" s="69" t="str">
        <f t="shared" si="3"/>
        <v/>
      </c>
      <c r="N95" s="70" t="str">
        <f t="shared" si="4"/>
        <v/>
      </c>
      <c r="O95" s="71" t="str">
        <f>IF(H95="I",N95*Contagem!$V$12,IF(H95="E",N95*Contagem!$V$14,IF(H95="A",N95*Contagem!$V$13,IF(H95="T",N95*Contagem!$V$15,""))))</f>
        <v/>
      </c>
      <c r="P95" s="64"/>
      <c r="Q95" s="64"/>
      <c r="R95" s="64"/>
      <c r="S95" s="64"/>
      <c r="T95" s="64"/>
      <c r="U95" s="73"/>
      <c r="V95" s="73"/>
      <c r="W95" s="73"/>
      <c r="X95" s="73"/>
      <c r="Y95" s="73"/>
      <c r="Z95" s="73"/>
    </row>
    <row r="96" ht="18.0" customHeight="1">
      <c r="A96" s="75"/>
      <c r="B96" s="64"/>
      <c r="C96" s="64"/>
      <c r="D96" s="64"/>
      <c r="E96" s="64"/>
      <c r="F96" s="65"/>
      <c r="G96" s="67"/>
      <c r="H96" s="67"/>
      <c r="I96" s="67"/>
      <c r="J96" s="67"/>
      <c r="K96" s="67" t="str">
        <f t="shared" si="1"/>
        <v/>
      </c>
      <c r="L96" s="68" t="str">
        <f t="shared" si="2"/>
        <v/>
      </c>
      <c r="M96" s="69" t="str">
        <f t="shared" si="3"/>
        <v/>
      </c>
      <c r="N96" s="70" t="str">
        <f t="shared" si="4"/>
        <v/>
      </c>
      <c r="O96" s="71" t="str">
        <f>IF(H96="I",N96*Contagem!$V$12,IF(H96="E",N96*Contagem!$V$14,IF(H96="A",N96*Contagem!$V$13,IF(H96="T",N96*Contagem!$V$15,""))))</f>
        <v/>
      </c>
      <c r="P96" s="64"/>
      <c r="Q96" s="64"/>
      <c r="R96" s="64"/>
      <c r="S96" s="64"/>
      <c r="T96" s="64"/>
      <c r="U96" s="73"/>
      <c r="V96" s="73"/>
      <c r="W96" s="73"/>
      <c r="X96" s="73"/>
      <c r="Y96" s="73"/>
      <c r="Z96" s="73"/>
    </row>
    <row r="97" ht="18.0" customHeight="1">
      <c r="A97" s="75"/>
      <c r="B97" s="64"/>
      <c r="C97" s="64"/>
      <c r="D97" s="64"/>
      <c r="E97" s="64"/>
      <c r="F97" s="65"/>
      <c r="G97" s="67"/>
      <c r="H97" s="67"/>
      <c r="I97" s="67"/>
      <c r="J97" s="67"/>
      <c r="K97" s="67" t="str">
        <f t="shared" si="1"/>
        <v/>
      </c>
      <c r="L97" s="68" t="str">
        <f t="shared" si="2"/>
        <v/>
      </c>
      <c r="M97" s="69" t="str">
        <f t="shared" si="3"/>
        <v/>
      </c>
      <c r="N97" s="70" t="str">
        <f t="shared" si="4"/>
        <v/>
      </c>
      <c r="O97" s="71" t="str">
        <f>IF(H97="I",N97*Contagem!$V$12,IF(H97="E",N97*Contagem!$V$14,IF(H97="A",N97*Contagem!$V$13,IF(H97="T",N97*Contagem!$V$15,""))))</f>
        <v/>
      </c>
      <c r="P97" s="64"/>
      <c r="Q97" s="64"/>
      <c r="R97" s="64"/>
      <c r="S97" s="64"/>
      <c r="T97" s="64"/>
      <c r="U97" s="73"/>
      <c r="V97" s="73"/>
      <c r="W97" s="73"/>
      <c r="X97" s="73"/>
      <c r="Y97" s="73"/>
      <c r="Z97" s="73"/>
    </row>
    <row r="98" ht="18.0" customHeight="1">
      <c r="A98" s="75"/>
      <c r="B98" s="64"/>
      <c r="C98" s="64"/>
      <c r="D98" s="64"/>
      <c r="E98" s="64"/>
      <c r="F98" s="65"/>
      <c r="G98" s="67"/>
      <c r="H98" s="67"/>
      <c r="I98" s="67"/>
      <c r="J98" s="67"/>
      <c r="K98" s="67" t="str">
        <f t="shared" si="1"/>
        <v/>
      </c>
      <c r="L98" s="68" t="str">
        <f t="shared" si="2"/>
        <v/>
      </c>
      <c r="M98" s="69" t="str">
        <f t="shared" si="3"/>
        <v/>
      </c>
      <c r="N98" s="70" t="str">
        <f t="shared" si="4"/>
        <v/>
      </c>
      <c r="O98" s="71" t="str">
        <f>IF(H98="I",N98*Contagem!$V$12,IF(H98="E",N98*Contagem!$V$14,IF(H98="A",N98*Contagem!$V$13,IF(H98="T",N98*Contagem!$V$15,""))))</f>
        <v/>
      </c>
      <c r="P98" s="64"/>
      <c r="Q98" s="64"/>
      <c r="R98" s="64"/>
      <c r="S98" s="64"/>
      <c r="T98" s="64"/>
      <c r="U98" s="73"/>
      <c r="V98" s="73"/>
      <c r="W98" s="73"/>
      <c r="X98" s="73"/>
      <c r="Y98" s="73"/>
      <c r="Z98" s="73"/>
    </row>
    <row r="99" ht="18.0" customHeight="1">
      <c r="A99" s="75"/>
      <c r="B99" s="64"/>
      <c r="C99" s="64"/>
      <c r="D99" s="64"/>
      <c r="E99" s="64"/>
      <c r="F99" s="65"/>
      <c r="G99" s="67"/>
      <c r="H99" s="67"/>
      <c r="I99" s="67"/>
      <c r="J99" s="67"/>
      <c r="K99" s="67" t="str">
        <f t="shared" si="1"/>
        <v/>
      </c>
      <c r="L99" s="68" t="str">
        <f t="shared" si="2"/>
        <v/>
      </c>
      <c r="M99" s="69" t="str">
        <f t="shared" si="3"/>
        <v/>
      </c>
      <c r="N99" s="70" t="str">
        <f t="shared" si="4"/>
        <v/>
      </c>
      <c r="O99" s="71" t="str">
        <f>IF(H99="I",N99*Contagem!$V$12,IF(H99="E",N99*Contagem!$V$14,IF(H99="A",N99*Contagem!$V$13,IF(H99="T",N99*Contagem!$V$15,""))))</f>
        <v/>
      </c>
      <c r="P99" s="64"/>
      <c r="Q99" s="64"/>
      <c r="R99" s="64"/>
      <c r="S99" s="64"/>
      <c r="T99" s="64"/>
      <c r="U99" s="73"/>
      <c r="V99" s="73"/>
      <c r="W99" s="73"/>
      <c r="X99" s="73"/>
      <c r="Y99" s="73"/>
      <c r="Z99" s="73"/>
    </row>
    <row r="100" ht="18.0" customHeight="1">
      <c r="A100" s="75"/>
      <c r="B100" s="64"/>
      <c r="C100" s="64"/>
      <c r="D100" s="64"/>
      <c r="E100" s="64"/>
      <c r="F100" s="65"/>
      <c r="G100" s="67"/>
      <c r="H100" s="67"/>
      <c r="I100" s="67"/>
      <c r="J100" s="67"/>
      <c r="K100" s="67" t="str">
        <f t="shared" si="1"/>
        <v/>
      </c>
      <c r="L100" s="68" t="str">
        <f t="shared" si="2"/>
        <v/>
      </c>
      <c r="M100" s="69" t="str">
        <f t="shared" si="3"/>
        <v/>
      </c>
      <c r="N100" s="70" t="str">
        <f t="shared" si="4"/>
        <v/>
      </c>
      <c r="O100" s="71" t="str">
        <f>IF(H100="I",N100*Contagem!$V$12,IF(H100="E",N100*Contagem!$V$14,IF(H100="A",N100*Contagem!$V$13,IF(H100="T",N100*Contagem!$V$15,""))))</f>
        <v/>
      </c>
      <c r="P100" s="64"/>
      <c r="Q100" s="64"/>
      <c r="R100" s="64"/>
      <c r="S100" s="64"/>
      <c r="T100" s="64"/>
      <c r="U100" s="73"/>
      <c r="V100" s="73"/>
      <c r="W100" s="73"/>
      <c r="X100" s="73"/>
      <c r="Y100" s="73"/>
      <c r="Z100" s="73"/>
    </row>
    <row r="101" ht="18.0" customHeight="1">
      <c r="A101" s="75"/>
      <c r="B101" s="64"/>
      <c r="C101" s="64"/>
      <c r="D101" s="64"/>
      <c r="E101" s="64"/>
      <c r="F101" s="65"/>
      <c r="G101" s="67"/>
      <c r="H101" s="67"/>
      <c r="I101" s="67"/>
      <c r="J101" s="67"/>
      <c r="K101" s="67" t="str">
        <f t="shared" si="1"/>
        <v/>
      </c>
      <c r="L101" s="68" t="str">
        <f t="shared" si="2"/>
        <v/>
      </c>
      <c r="M101" s="69" t="str">
        <f t="shared" si="3"/>
        <v/>
      </c>
      <c r="N101" s="70" t="str">
        <f t="shared" si="4"/>
        <v/>
      </c>
      <c r="O101" s="71" t="str">
        <f>IF(H101="I",N101*Contagem!$V$12,IF(H101="E",N101*Contagem!$V$14,IF(H101="A",N101*Contagem!$V$13,IF(H101="T",N101*Contagem!$V$15,""))))</f>
        <v/>
      </c>
      <c r="P101" s="64"/>
      <c r="Q101" s="64"/>
      <c r="R101" s="64"/>
      <c r="S101" s="64"/>
      <c r="T101" s="64"/>
      <c r="U101" s="73"/>
      <c r="V101" s="73"/>
      <c r="W101" s="73"/>
      <c r="X101" s="73"/>
      <c r="Y101" s="73"/>
      <c r="Z101" s="73"/>
    </row>
    <row r="102" ht="18.0" customHeight="1">
      <c r="A102" s="75"/>
      <c r="B102" s="64"/>
      <c r="C102" s="64"/>
      <c r="D102" s="64"/>
      <c r="E102" s="64"/>
      <c r="F102" s="65"/>
      <c r="G102" s="67"/>
      <c r="H102" s="67"/>
      <c r="I102" s="67"/>
      <c r="J102" s="67"/>
      <c r="K102" s="67" t="str">
        <f t="shared" si="1"/>
        <v/>
      </c>
      <c r="L102" s="68" t="str">
        <f t="shared" si="2"/>
        <v/>
      </c>
      <c r="M102" s="69" t="str">
        <f t="shared" si="3"/>
        <v/>
      </c>
      <c r="N102" s="70" t="str">
        <f t="shared" si="4"/>
        <v/>
      </c>
      <c r="O102" s="71" t="str">
        <f>IF(H102="I",N102*Contagem!$V$12,IF(H102="E",N102*Contagem!$V$14,IF(H102="A",N102*Contagem!$V$13,IF(H102="T",N102*Contagem!$V$15,""))))</f>
        <v/>
      </c>
      <c r="P102" s="64"/>
      <c r="Q102" s="64"/>
      <c r="R102" s="64"/>
      <c r="S102" s="64"/>
      <c r="T102" s="64"/>
      <c r="U102" s="73"/>
      <c r="V102" s="73"/>
      <c r="W102" s="73"/>
      <c r="X102" s="73"/>
      <c r="Y102" s="73"/>
      <c r="Z102" s="73"/>
    </row>
    <row r="103" ht="18.0" customHeight="1">
      <c r="A103" s="75"/>
      <c r="B103" s="64"/>
      <c r="C103" s="64"/>
      <c r="D103" s="64"/>
      <c r="E103" s="64"/>
      <c r="F103" s="65"/>
      <c r="G103" s="67"/>
      <c r="H103" s="67"/>
      <c r="I103" s="67"/>
      <c r="J103" s="67"/>
      <c r="K103" s="67" t="str">
        <f t="shared" si="1"/>
        <v/>
      </c>
      <c r="L103" s="68" t="str">
        <f t="shared" si="2"/>
        <v/>
      </c>
      <c r="M103" s="69" t="str">
        <f t="shared" si="3"/>
        <v/>
      </c>
      <c r="N103" s="70" t="str">
        <f t="shared" si="4"/>
        <v/>
      </c>
      <c r="O103" s="71" t="str">
        <f>IF(H103="I",N103*Contagem!$V$12,IF(H103="E",N103*Contagem!$V$14,IF(H103="A",N103*Contagem!$V$13,IF(H103="T",N103*Contagem!$V$15,""))))</f>
        <v/>
      </c>
      <c r="P103" s="64"/>
      <c r="Q103" s="64"/>
      <c r="R103" s="64"/>
      <c r="S103" s="64"/>
      <c r="T103" s="64"/>
      <c r="U103" s="73"/>
      <c r="V103" s="73"/>
      <c r="W103" s="73"/>
      <c r="X103" s="73"/>
      <c r="Y103" s="73"/>
      <c r="Z103" s="73"/>
    </row>
    <row r="104" ht="18.0" customHeight="1">
      <c r="A104" s="75"/>
      <c r="B104" s="64"/>
      <c r="C104" s="64"/>
      <c r="D104" s="64"/>
      <c r="E104" s="64"/>
      <c r="F104" s="65"/>
      <c r="G104" s="67"/>
      <c r="H104" s="67"/>
      <c r="I104" s="67"/>
      <c r="J104" s="67"/>
      <c r="K104" s="67" t="str">
        <f t="shared" si="1"/>
        <v/>
      </c>
      <c r="L104" s="68" t="str">
        <f t="shared" si="2"/>
        <v/>
      </c>
      <c r="M104" s="69" t="str">
        <f t="shared" si="3"/>
        <v/>
      </c>
      <c r="N104" s="70" t="str">
        <f t="shared" si="4"/>
        <v/>
      </c>
      <c r="O104" s="71" t="str">
        <f>IF(H104="I",N104*Contagem!$V$12,IF(H104="E",N104*Contagem!$V$14,IF(H104="A",N104*Contagem!$V$13,IF(H104="T",N104*Contagem!$V$15,""))))</f>
        <v/>
      </c>
      <c r="P104" s="64"/>
      <c r="Q104" s="64"/>
      <c r="R104" s="64"/>
      <c r="S104" s="64"/>
      <c r="T104" s="64"/>
      <c r="U104" s="73"/>
      <c r="V104" s="73"/>
      <c r="W104" s="73"/>
      <c r="X104" s="73"/>
      <c r="Y104" s="73"/>
      <c r="Z104" s="73"/>
    </row>
    <row r="105" ht="18.0" customHeight="1">
      <c r="A105" s="75"/>
      <c r="B105" s="64"/>
      <c r="C105" s="64"/>
      <c r="D105" s="64"/>
      <c r="E105" s="64"/>
      <c r="F105" s="65"/>
      <c r="G105" s="67"/>
      <c r="H105" s="67"/>
      <c r="I105" s="67"/>
      <c r="J105" s="67"/>
      <c r="K105" s="67" t="str">
        <f t="shared" si="1"/>
        <v/>
      </c>
      <c r="L105" s="68" t="str">
        <f t="shared" si="2"/>
        <v/>
      </c>
      <c r="M105" s="69" t="str">
        <f t="shared" si="3"/>
        <v/>
      </c>
      <c r="N105" s="70" t="str">
        <f t="shared" si="4"/>
        <v/>
      </c>
      <c r="O105" s="71" t="str">
        <f>IF(H105="I",N105*Contagem!$V$12,IF(H105="E",N105*Contagem!$V$14,IF(H105="A",N105*Contagem!$V$13,IF(H105="T",N105*Contagem!$V$15,""))))</f>
        <v/>
      </c>
      <c r="P105" s="64"/>
      <c r="Q105" s="64"/>
      <c r="R105" s="64"/>
      <c r="S105" s="64"/>
      <c r="T105" s="64"/>
      <c r="U105" s="73"/>
      <c r="V105" s="73"/>
      <c r="W105" s="73"/>
      <c r="X105" s="73"/>
      <c r="Y105" s="73"/>
      <c r="Z105" s="73"/>
    </row>
    <row r="106" ht="18.0" customHeight="1">
      <c r="A106" s="75"/>
      <c r="B106" s="64"/>
      <c r="C106" s="64"/>
      <c r="D106" s="64"/>
      <c r="E106" s="64"/>
      <c r="F106" s="65"/>
      <c r="G106" s="67"/>
      <c r="H106" s="67"/>
      <c r="I106" s="67"/>
      <c r="J106" s="67"/>
      <c r="K106" s="67" t="str">
        <f t="shared" si="1"/>
        <v/>
      </c>
      <c r="L106" s="68" t="str">
        <f t="shared" si="2"/>
        <v/>
      </c>
      <c r="M106" s="69" t="str">
        <f t="shared" si="3"/>
        <v/>
      </c>
      <c r="N106" s="70" t="str">
        <f t="shared" si="4"/>
        <v/>
      </c>
      <c r="O106" s="71" t="str">
        <f>IF(H106="I",N106*Contagem!$V$12,IF(H106="E",N106*Contagem!$V$14,IF(H106="A",N106*Contagem!$V$13,IF(H106="T",N106*Contagem!$V$15,""))))</f>
        <v/>
      </c>
      <c r="P106" s="64"/>
      <c r="Q106" s="64"/>
      <c r="R106" s="64"/>
      <c r="S106" s="64"/>
      <c r="T106" s="64"/>
      <c r="U106" s="73"/>
      <c r="V106" s="73"/>
      <c r="W106" s="73"/>
      <c r="X106" s="73"/>
      <c r="Y106" s="73"/>
      <c r="Z106" s="73"/>
    </row>
    <row r="107" ht="18.0" customHeight="1">
      <c r="A107" s="75"/>
      <c r="B107" s="64"/>
      <c r="C107" s="64"/>
      <c r="D107" s="64"/>
      <c r="E107" s="64"/>
      <c r="F107" s="65"/>
      <c r="G107" s="67"/>
      <c r="H107" s="67"/>
      <c r="I107" s="67"/>
      <c r="J107" s="67"/>
      <c r="K107" s="67" t="str">
        <f t="shared" si="1"/>
        <v/>
      </c>
      <c r="L107" s="68" t="str">
        <f t="shared" si="2"/>
        <v/>
      </c>
      <c r="M107" s="69" t="str">
        <f t="shared" si="3"/>
        <v/>
      </c>
      <c r="N107" s="70" t="str">
        <f t="shared" si="4"/>
        <v/>
      </c>
      <c r="O107" s="71" t="str">
        <f>IF(H107="I",N107*Contagem!$V$12,IF(H107="E",N107*Contagem!$V$14,IF(H107="A",N107*Contagem!$V$13,IF(H107="T",N107*Contagem!$V$15,""))))</f>
        <v/>
      </c>
      <c r="P107" s="64"/>
      <c r="Q107" s="64"/>
      <c r="R107" s="64"/>
      <c r="S107" s="64"/>
      <c r="T107" s="64"/>
      <c r="U107" s="73"/>
      <c r="V107" s="73"/>
      <c r="W107" s="73"/>
      <c r="X107" s="73"/>
      <c r="Y107" s="73"/>
      <c r="Z107" s="73"/>
    </row>
    <row r="108" ht="18.0" customHeight="1">
      <c r="A108" s="75"/>
      <c r="B108" s="64"/>
      <c r="C108" s="64"/>
      <c r="D108" s="64"/>
      <c r="E108" s="64"/>
      <c r="F108" s="65"/>
      <c r="G108" s="67"/>
      <c r="H108" s="67"/>
      <c r="I108" s="67"/>
      <c r="J108" s="67"/>
      <c r="K108" s="67" t="str">
        <f t="shared" si="1"/>
        <v/>
      </c>
      <c r="L108" s="68" t="str">
        <f t="shared" si="2"/>
        <v/>
      </c>
      <c r="M108" s="69" t="str">
        <f t="shared" si="3"/>
        <v/>
      </c>
      <c r="N108" s="70" t="str">
        <f t="shared" si="4"/>
        <v/>
      </c>
      <c r="O108" s="71" t="str">
        <f>IF(H108="I",N108*Contagem!$V$12,IF(H108="E",N108*Contagem!$V$14,IF(H108="A",N108*Contagem!$V$13,IF(H108="T",N108*Contagem!$V$15,""))))</f>
        <v/>
      </c>
      <c r="P108" s="64"/>
      <c r="Q108" s="64"/>
      <c r="R108" s="64"/>
      <c r="S108" s="64"/>
      <c r="T108" s="64"/>
      <c r="U108" s="73"/>
      <c r="V108" s="73"/>
      <c r="W108" s="73"/>
      <c r="X108" s="73"/>
      <c r="Y108" s="73"/>
      <c r="Z108" s="73"/>
    </row>
    <row r="109" ht="18.0" customHeight="1">
      <c r="A109" s="75"/>
      <c r="B109" s="64"/>
      <c r="C109" s="64"/>
      <c r="D109" s="64"/>
      <c r="E109" s="64"/>
      <c r="F109" s="65"/>
      <c r="G109" s="67"/>
      <c r="H109" s="67"/>
      <c r="I109" s="67"/>
      <c r="J109" s="67"/>
      <c r="K109" s="67" t="str">
        <f t="shared" si="1"/>
        <v/>
      </c>
      <c r="L109" s="68" t="str">
        <f t="shared" si="2"/>
        <v/>
      </c>
      <c r="M109" s="69" t="str">
        <f t="shared" si="3"/>
        <v/>
      </c>
      <c r="N109" s="70" t="str">
        <f t="shared" si="4"/>
        <v/>
      </c>
      <c r="O109" s="71" t="str">
        <f>IF(H109="I",N109*Contagem!$V$12,IF(H109="E",N109*Contagem!$V$14,IF(H109="A",N109*Contagem!$V$13,IF(H109="T",N109*Contagem!$V$15,""))))</f>
        <v/>
      </c>
      <c r="P109" s="64"/>
      <c r="Q109" s="64"/>
      <c r="R109" s="64"/>
      <c r="S109" s="64"/>
      <c r="T109" s="64"/>
      <c r="U109" s="73"/>
      <c r="V109" s="73"/>
      <c r="W109" s="73"/>
      <c r="X109" s="73"/>
      <c r="Y109" s="73"/>
      <c r="Z109" s="73"/>
    </row>
    <row r="110" ht="18.0" customHeight="1">
      <c r="A110" s="75"/>
      <c r="B110" s="64"/>
      <c r="C110" s="64"/>
      <c r="D110" s="64"/>
      <c r="E110" s="64"/>
      <c r="F110" s="65"/>
      <c r="G110" s="67"/>
      <c r="H110" s="67"/>
      <c r="I110" s="67"/>
      <c r="J110" s="67"/>
      <c r="K110" s="67" t="str">
        <f t="shared" si="1"/>
        <v/>
      </c>
      <c r="L110" s="68" t="str">
        <f t="shared" si="2"/>
        <v/>
      </c>
      <c r="M110" s="69" t="str">
        <f t="shared" si="3"/>
        <v/>
      </c>
      <c r="N110" s="70" t="str">
        <f t="shared" si="4"/>
        <v/>
      </c>
      <c r="O110" s="71" t="str">
        <f>IF(H110="I",N110*Contagem!$V$12,IF(H110="E",N110*Contagem!$V$14,IF(H110="A",N110*Contagem!$V$13,IF(H110="T",N110*Contagem!$V$15,""))))</f>
        <v/>
      </c>
      <c r="P110" s="64"/>
      <c r="Q110" s="64"/>
      <c r="R110" s="64"/>
      <c r="S110" s="64"/>
      <c r="T110" s="64"/>
      <c r="U110" s="73"/>
      <c r="V110" s="73"/>
      <c r="W110" s="73"/>
      <c r="X110" s="73"/>
      <c r="Y110" s="73"/>
      <c r="Z110" s="73"/>
    </row>
    <row r="111" ht="18.0" customHeight="1">
      <c r="A111" s="75"/>
      <c r="B111" s="64"/>
      <c r="C111" s="64"/>
      <c r="D111" s="64"/>
      <c r="E111" s="64"/>
      <c r="F111" s="65"/>
      <c r="G111" s="67"/>
      <c r="H111" s="67"/>
      <c r="I111" s="67"/>
      <c r="J111" s="67"/>
      <c r="K111" s="67" t="str">
        <f t="shared" si="1"/>
        <v/>
      </c>
      <c r="L111" s="68" t="str">
        <f t="shared" si="2"/>
        <v/>
      </c>
      <c r="M111" s="69" t="str">
        <f t="shared" si="3"/>
        <v/>
      </c>
      <c r="N111" s="70" t="str">
        <f t="shared" si="4"/>
        <v/>
      </c>
      <c r="O111" s="71" t="str">
        <f>IF(H111="I",N111*Contagem!$V$12,IF(H111="E",N111*Contagem!$V$14,IF(H111="A",N111*Contagem!$V$13,IF(H111="T",N111*Contagem!$V$15,""))))</f>
        <v/>
      </c>
      <c r="P111" s="64"/>
      <c r="Q111" s="64"/>
      <c r="R111" s="64"/>
      <c r="S111" s="64"/>
      <c r="T111" s="64"/>
      <c r="U111" s="73"/>
      <c r="V111" s="73"/>
      <c r="W111" s="73"/>
      <c r="X111" s="73"/>
      <c r="Y111" s="73"/>
      <c r="Z111" s="73"/>
    </row>
    <row r="112" ht="18.0" customHeight="1">
      <c r="A112" s="75"/>
      <c r="B112" s="64"/>
      <c r="C112" s="64"/>
      <c r="D112" s="64"/>
      <c r="E112" s="64"/>
      <c r="F112" s="65"/>
      <c r="G112" s="67"/>
      <c r="H112" s="67"/>
      <c r="I112" s="67"/>
      <c r="J112" s="67"/>
      <c r="K112" s="67" t="str">
        <f t="shared" si="1"/>
        <v/>
      </c>
      <c r="L112" s="68" t="str">
        <f t="shared" si="2"/>
        <v/>
      </c>
      <c r="M112" s="69" t="str">
        <f t="shared" si="3"/>
        <v/>
      </c>
      <c r="N112" s="70" t="str">
        <f t="shared" si="4"/>
        <v/>
      </c>
      <c r="O112" s="71" t="str">
        <f>IF(H112="I",N112*Contagem!$V$12,IF(H112="E",N112*Contagem!$V$14,IF(H112="A",N112*Contagem!$V$13,IF(H112="T",N112*Contagem!$V$15,""))))</f>
        <v/>
      </c>
      <c r="P112" s="64"/>
      <c r="Q112" s="64"/>
      <c r="R112" s="64"/>
      <c r="S112" s="64"/>
      <c r="T112" s="64"/>
      <c r="U112" s="73"/>
      <c r="V112" s="73"/>
      <c r="W112" s="73"/>
      <c r="X112" s="73"/>
      <c r="Y112" s="73"/>
      <c r="Z112" s="73"/>
    </row>
    <row r="113" ht="18.0" customHeight="1">
      <c r="A113" s="75"/>
      <c r="B113" s="64"/>
      <c r="C113" s="64"/>
      <c r="D113" s="64"/>
      <c r="E113" s="64"/>
      <c r="F113" s="65"/>
      <c r="G113" s="67"/>
      <c r="H113" s="67"/>
      <c r="I113" s="67"/>
      <c r="J113" s="67"/>
      <c r="K113" s="67" t="str">
        <f t="shared" si="1"/>
        <v/>
      </c>
      <c r="L113" s="68" t="str">
        <f t="shared" si="2"/>
        <v/>
      </c>
      <c r="M113" s="69" t="str">
        <f t="shared" si="3"/>
        <v/>
      </c>
      <c r="N113" s="70" t="str">
        <f t="shared" si="4"/>
        <v/>
      </c>
      <c r="O113" s="71" t="str">
        <f>IF(H113="I",N113*Contagem!$V$12,IF(H113="E",N113*Contagem!$V$14,IF(H113="A",N113*Contagem!$V$13,IF(H113="T",N113*Contagem!$V$15,""))))</f>
        <v/>
      </c>
      <c r="P113" s="64"/>
      <c r="Q113" s="64"/>
      <c r="R113" s="64"/>
      <c r="S113" s="64"/>
      <c r="T113" s="64"/>
      <c r="U113" s="73"/>
      <c r="V113" s="73"/>
      <c r="W113" s="73"/>
      <c r="X113" s="73"/>
      <c r="Y113" s="73"/>
      <c r="Z113" s="73"/>
    </row>
    <row r="114" ht="18.0" customHeight="1">
      <c r="A114" s="75"/>
      <c r="B114" s="64"/>
      <c r="C114" s="64"/>
      <c r="D114" s="64"/>
      <c r="E114" s="64"/>
      <c r="F114" s="65"/>
      <c r="G114" s="67"/>
      <c r="H114" s="67"/>
      <c r="I114" s="67"/>
      <c r="J114" s="67"/>
      <c r="K114" s="67" t="str">
        <f t="shared" si="1"/>
        <v/>
      </c>
      <c r="L114" s="68" t="str">
        <f t="shared" si="2"/>
        <v/>
      </c>
      <c r="M114" s="69" t="str">
        <f t="shared" si="3"/>
        <v/>
      </c>
      <c r="N114" s="70" t="str">
        <f t="shared" si="4"/>
        <v/>
      </c>
      <c r="O114" s="71" t="str">
        <f>IF(H114="I",N114*Contagem!$V$12,IF(H114="E",N114*Contagem!$V$14,IF(H114="A",N114*Contagem!$V$13,IF(H114="T",N114*Contagem!$V$15,""))))</f>
        <v/>
      </c>
      <c r="P114" s="64"/>
      <c r="Q114" s="64"/>
      <c r="R114" s="64"/>
      <c r="S114" s="64"/>
      <c r="T114" s="64"/>
      <c r="U114" s="73"/>
      <c r="V114" s="73"/>
      <c r="W114" s="73"/>
      <c r="X114" s="73"/>
      <c r="Y114" s="73"/>
      <c r="Z114" s="73"/>
    </row>
    <row r="115" ht="18.0" customHeight="1">
      <c r="A115" s="75"/>
      <c r="B115" s="64"/>
      <c r="C115" s="64"/>
      <c r="D115" s="64"/>
      <c r="E115" s="64"/>
      <c r="F115" s="65"/>
      <c r="G115" s="67"/>
      <c r="H115" s="67"/>
      <c r="I115" s="67"/>
      <c r="J115" s="67"/>
      <c r="K115" s="67" t="str">
        <f t="shared" si="1"/>
        <v/>
      </c>
      <c r="L115" s="68" t="str">
        <f t="shared" si="2"/>
        <v/>
      </c>
      <c r="M115" s="69" t="str">
        <f t="shared" si="3"/>
        <v/>
      </c>
      <c r="N115" s="70" t="str">
        <f t="shared" si="4"/>
        <v/>
      </c>
      <c r="O115" s="71" t="str">
        <f>IF(H115="I",N115*Contagem!$V$12,IF(H115="E",N115*Contagem!$V$14,IF(H115="A",N115*Contagem!$V$13,IF(H115="T",N115*Contagem!$V$15,""))))</f>
        <v/>
      </c>
      <c r="P115" s="64"/>
      <c r="Q115" s="64"/>
      <c r="R115" s="64"/>
      <c r="S115" s="64"/>
      <c r="T115" s="64"/>
      <c r="U115" s="73"/>
      <c r="V115" s="73"/>
      <c r="W115" s="73"/>
      <c r="X115" s="73"/>
      <c r="Y115" s="73"/>
      <c r="Z115" s="73"/>
    </row>
    <row r="116" ht="18.0" customHeight="1">
      <c r="A116" s="75"/>
      <c r="B116" s="64"/>
      <c r="C116" s="64"/>
      <c r="D116" s="64"/>
      <c r="E116" s="64"/>
      <c r="F116" s="65"/>
      <c r="G116" s="67"/>
      <c r="H116" s="67"/>
      <c r="I116" s="67"/>
      <c r="J116" s="67"/>
      <c r="K116" s="67" t="str">
        <f t="shared" si="1"/>
        <v/>
      </c>
      <c r="L116" s="68" t="str">
        <f t="shared" si="2"/>
        <v/>
      </c>
      <c r="M116" s="69" t="str">
        <f t="shared" si="3"/>
        <v/>
      </c>
      <c r="N116" s="70" t="str">
        <f t="shared" si="4"/>
        <v/>
      </c>
      <c r="O116" s="71" t="str">
        <f>IF(H116="I",N116*Contagem!$V$12,IF(H116="E",N116*Contagem!$V$14,IF(H116="A",N116*Contagem!$V$13,IF(H116="T",N116*Contagem!$V$15,""))))</f>
        <v/>
      </c>
      <c r="P116" s="64"/>
      <c r="Q116" s="64"/>
      <c r="R116" s="64"/>
      <c r="S116" s="64"/>
      <c r="T116" s="64"/>
      <c r="U116" s="73"/>
      <c r="V116" s="73"/>
      <c r="W116" s="73"/>
      <c r="X116" s="73"/>
      <c r="Y116" s="73"/>
      <c r="Z116" s="73"/>
    </row>
    <row r="117" ht="18.0" customHeight="1">
      <c r="A117" s="75"/>
      <c r="B117" s="64"/>
      <c r="C117" s="64"/>
      <c r="D117" s="64"/>
      <c r="E117" s="64"/>
      <c r="F117" s="65"/>
      <c r="G117" s="67"/>
      <c r="H117" s="67"/>
      <c r="I117" s="67"/>
      <c r="J117" s="67"/>
      <c r="K117" s="67" t="str">
        <f t="shared" si="1"/>
        <v/>
      </c>
      <c r="L117" s="68" t="str">
        <f t="shared" si="2"/>
        <v/>
      </c>
      <c r="M117" s="69" t="str">
        <f t="shared" si="3"/>
        <v/>
      </c>
      <c r="N117" s="70" t="str">
        <f t="shared" si="4"/>
        <v/>
      </c>
      <c r="O117" s="71" t="str">
        <f>IF(H117="I",N117*Contagem!$V$12,IF(H117="E",N117*Contagem!$V$14,IF(H117="A",N117*Contagem!$V$13,IF(H117="T",N117*Contagem!$V$15,""))))</f>
        <v/>
      </c>
      <c r="P117" s="64"/>
      <c r="Q117" s="64"/>
      <c r="R117" s="64"/>
      <c r="S117" s="64"/>
      <c r="T117" s="64"/>
      <c r="U117" s="73"/>
      <c r="V117" s="73"/>
      <c r="W117" s="73"/>
      <c r="X117" s="73"/>
      <c r="Y117" s="73"/>
      <c r="Z117" s="73"/>
    </row>
    <row r="118" ht="12.75" customHeight="1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ht="12.75" customHeight="1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ht="12.75" customHeight="1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ht="12.75" customHeight="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ht="12.75" customHeight="1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ht="12.75" customHeight="1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ht="12.75" customHeight="1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ht="12.75" customHeight="1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ht="12.75" customHeight="1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ht="12.75" customHeight="1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ht="12.75" customHeight="1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ht="12.75" customHeight="1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ht="12.75" customHeight="1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ht="12.75" customHeight="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ht="12.75" customHeight="1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ht="12.75" customHeight="1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ht="12.75" customHeight="1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ht="12.75" customHeight="1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ht="12.75" customHeight="1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ht="12.75" customHeight="1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ht="12.75" customHeight="1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ht="12.75" customHeight="1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ht="12.75" customHeight="1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ht="12.75" customHeight="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ht="12.75" customHeight="1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ht="12.75" customHeight="1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ht="12.75" customHeight="1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ht="12.75" customHeight="1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ht="12.75" customHeight="1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ht="12.75" customHeight="1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ht="12.75" customHeight="1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ht="12.75" customHeight="1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ht="12.75" customHeight="1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ht="12.75" customHeight="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ht="12.75" customHeight="1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ht="12.75" customHeight="1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ht="12.75" customHeight="1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ht="12.75" customHeight="1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ht="12.75" customHeight="1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ht="12.75" customHeight="1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ht="12.75" customHeight="1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ht="12.75" customHeight="1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ht="12.75" customHeight="1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ht="12.75" customHeight="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ht="12.75" customHeight="1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ht="12.75" customHeight="1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ht="12.75" customHeight="1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ht="12.75" customHeight="1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ht="12.75" customHeight="1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ht="12.75" customHeight="1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ht="12.75" customHeight="1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ht="12.75" customHeight="1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ht="12.75" customHeight="1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ht="12.75" customHeight="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ht="12.75" customHeight="1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ht="12.75" customHeight="1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ht="12.75" customHeight="1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ht="12.75" customHeight="1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ht="12.75" customHeight="1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ht="12.75" customHeight="1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ht="12.75" customHeight="1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ht="12.75" customHeight="1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ht="12.75" customHeight="1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ht="12.75" customHeight="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ht="12.75" customHeight="1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ht="12.75" customHeight="1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ht="12.75" customHeight="1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ht="12.75" customHeight="1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ht="12.75" customHeight="1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ht="12.75" customHeight="1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ht="12.75" customHeight="1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ht="12.75" customHeight="1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ht="12.75" customHeight="1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ht="12.75" customHeight="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ht="12.75" customHeight="1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ht="12.75" customHeight="1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ht="12.75" customHeight="1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ht="12.75" customHeight="1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ht="12.75" customHeight="1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ht="12.75" customHeight="1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ht="12.75" customHeight="1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ht="12.75" customHeight="1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ht="12.75" customHeight="1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ht="12.75" customHeight="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ht="12.75" customHeight="1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ht="12.75" customHeight="1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ht="12.75" customHeight="1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ht="12.75" customHeight="1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ht="12.75" customHeight="1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ht="12.75" customHeight="1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ht="12.75" customHeight="1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ht="12.75" customHeight="1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ht="12.75" customHeight="1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ht="12.75" customHeight="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ht="12.75" customHeight="1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ht="12.75" customHeight="1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ht="12.75" customHeight="1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ht="12.75" customHeight="1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ht="12.75" customHeight="1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ht="12.75" customHeight="1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ht="12.75" customHeight="1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ht="12.75" customHeight="1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ht="12.75" customHeight="1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ht="12.75" customHeight="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ht="12.75" customHeight="1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ht="12.75" customHeight="1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ht="12.75" customHeight="1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ht="12.75" customHeight="1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ht="12.75" customHeight="1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ht="12.75" customHeight="1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ht="12.75" customHeight="1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ht="12.75" customHeight="1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ht="12.75" customHeight="1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ht="12.75" customHeight="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ht="12.75" customHeight="1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ht="12.75" customHeight="1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ht="12.75" customHeight="1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ht="12.75" customHeight="1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ht="12.75" customHeight="1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ht="12.75" customHeight="1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ht="12.75" customHeight="1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ht="12.75" customHeight="1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ht="12.75" customHeight="1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ht="12.75" customHeight="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ht="12.75" customHeight="1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ht="12.75" customHeight="1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ht="12.75" customHeight="1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 ht="12.75" customHeight="1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 ht="12.75" customHeight="1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ht="12.75" customHeight="1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ht="12.75" customHeight="1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ht="12.75" customHeight="1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 ht="12.75" customHeight="1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 ht="12.75" customHeight="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 ht="12.75" customHeight="1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 ht="12.75" customHeight="1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 ht="12.75" customHeight="1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 ht="12.75" customHeight="1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 ht="12.75" customHeight="1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 ht="12.75" customHeight="1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 ht="12.75" customHeight="1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 ht="12.75" customHeight="1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 ht="12.75" customHeight="1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 ht="12.75" customHeight="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 ht="12.75" customHeight="1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 ht="12.75" customHeight="1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 ht="12.75" customHeight="1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 ht="12.75" customHeight="1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 ht="12.75" customHeight="1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 ht="12.75" customHeight="1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 ht="12.75" customHeight="1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 ht="12.75" customHeight="1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 ht="12.75" customHeight="1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 ht="12.75" customHeight="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 ht="12.75" customHeight="1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 ht="12.75" customHeight="1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 ht="12.75" customHeight="1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 ht="12.75" customHeight="1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 ht="12.75" customHeight="1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 ht="12.75" customHeight="1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 ht="12.75" customHeight="1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 ht="12.75" customHeight="1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 ht="12.75" customHeight="1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 ht="12.75" customHeight="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ht="12.75" customHeight="1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ht="12.75" customHeight="1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ht="12.75" customHeight="1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ht="12.75" customHeight="1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ht="12.75" customHeight="1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ht="12.75" customHeight="1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ht="12.75" customHeight="1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ht="12.75" customHeight="1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ht="12.75" customHeight="1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ht="12.75" customHeight="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ht="12.75" customHeight="1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ht="12.75" customHeight="1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ht="12.75" customHeight="1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ht="12.75" customHeight="1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ht="12.75" customHeight="1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ht="12.75" customHeight="1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ht="12.75" customHeight="1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ht="12.75" customHeight="1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ht="12.75" customHeight="1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ht="12.75" customHeight="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ht="12.75" customHeight="1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ht="12.75" customHeight="1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ht="12.75" customHeight="1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ht="12.75" customHeight="1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ht="12.75" customHeight="1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ht="12.75" customHeight="1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ht="12.75" customHeight="1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ht="12.75" customHeight="1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ht="12.75" customHeight="1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ht="12.75" customHeight="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ht="12.75" customHeight="1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ht="12.75" customHeight="1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2.7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2.75" customHeight="1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2.7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2.75" customHeight="1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2.7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2.75" customHeight="1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2.7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2.75" customHeight="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2.7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2.75" customHeight="1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2.7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2.75" customHeight="1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2.7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2.75" customHeight="1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2.7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2.75" customHeight="1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2.7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2.75" customHeight="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2.7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2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2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2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2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2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2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2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2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2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2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2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2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2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2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2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2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2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2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2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2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2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2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2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2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2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2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2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2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2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2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2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2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2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2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2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2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2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2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2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2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2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2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2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2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2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2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2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2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2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2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2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2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2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2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2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2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2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2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2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2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2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2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2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2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2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2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2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2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2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2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2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2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2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2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2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2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2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2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2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2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2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2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2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2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2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2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2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2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2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2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2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2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2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2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2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2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2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2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2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2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2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2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2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2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2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2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2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2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2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2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2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2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2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2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2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2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2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2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2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2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2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2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2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2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2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2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2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2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2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2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2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2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2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2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2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2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2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2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2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2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2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2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2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2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2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2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2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2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2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2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2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2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2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2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2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2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2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2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2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2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2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2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2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2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2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2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2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2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2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2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2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2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2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2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2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2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2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2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2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2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2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2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2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2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2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2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2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2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2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2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2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2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2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2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2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2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2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2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2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2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2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2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2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2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2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2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2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2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2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2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2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2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2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2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2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2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2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2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2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2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2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2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2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2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2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2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2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2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2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2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2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2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2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2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2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2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2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2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2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2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2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2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2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2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2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2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2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2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2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2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2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2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2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2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2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2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2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2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2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2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2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2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2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2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2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2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2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2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2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2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2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2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2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2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2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2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2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2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2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2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2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2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2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2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2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2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2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2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2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2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2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2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2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2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2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2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2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2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2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2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2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2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2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2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2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2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2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2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2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2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2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2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2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2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2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2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2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2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2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2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2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2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2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2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2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2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2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2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2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2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2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2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2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2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2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2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2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2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2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2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2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2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2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2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2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2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2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2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2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2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2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2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2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2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2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2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2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2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2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2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2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2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2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2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2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2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2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2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2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2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2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2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2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2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2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2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2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2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2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2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2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2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2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2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2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2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2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2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2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2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2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2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2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2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2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2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2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2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2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2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2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2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2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2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2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2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2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2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2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2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2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2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2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2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2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2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2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2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2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2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2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2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2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2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2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2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2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2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2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2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2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2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2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2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2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2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2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2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2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2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2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2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2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2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2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2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2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2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2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2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2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2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2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2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2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2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2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2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2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2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2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2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2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2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2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2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2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2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2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2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2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2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2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2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2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2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2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2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2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2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2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2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2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2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2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2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2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2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2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2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2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2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2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2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2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2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2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2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2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2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2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2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2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2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2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2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2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2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2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2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2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2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2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2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2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2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2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2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2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2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2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2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2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2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2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2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2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2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2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2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2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2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2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2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2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2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2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2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2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2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2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2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2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2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2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2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2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2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2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2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2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2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2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2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2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2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2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2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2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2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2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2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2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2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2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2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2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2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2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2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2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2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2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2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2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2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2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2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2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2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2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2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2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2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2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2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2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2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2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2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2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2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2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2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2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2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2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2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2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2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2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2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2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2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2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2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2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2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2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2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2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2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2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2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2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2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2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2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2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2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2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2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2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2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2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2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2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2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2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2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2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2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2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2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2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2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2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2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2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2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2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2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2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2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2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2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2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2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2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2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2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2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2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2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2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2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2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2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2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2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2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2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2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2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2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2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2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2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11">
    <mergeCell ref="H6:M6"/>
    <mergeCell ref="N6:O6"/>
    <mergeCell ref="A7:F7"/>
    <mergeCell ref="P7:T7"/>
    <mergeCell ref="A1:O3"/>
    <mergeCell ref="A4:F4"/>
    <mergeCell ref="G4:T4"/>
    <mergeCell ref="A5:F5"/>
    <mergeCell ref="G5:T5"/>
    <mergeCell ref="A6:E6"/>
    <mergeCell ref="F6:G6"/>
  </mergeCells>
  <conditionalFormatting sqref="H8:H117">
    <cfRule type="cellIs" dxfId="0" priority="1" operator="equal">
      <formula>"I"</formula>
    </cfRule>
  </conditionalFormatting>
  <conditionalFormatting sqref="H8:H117">
    <cfRule type="cellIs" dxfId="1" priority="2" operator="equal">
      <formula>"A"</formula>
    </cfRule>
  </conditionalFormatting>
  <conditionalFormatting sqref="H8:H117">
    <cfRule type="cellIs" dxfId="2" priority="3" operator="equal">
      <formula>"E"</formula>
    </cfRule>
  </conditionalFormatting>
  <printOptions/>
  <pageMargins bottom="0.75" footer="0.0" header="0.0" left="0.7" right="0.7" top="0.75"/>
  <pageSetup orientation="landscape"/>
  <headerFooter>
    <oddFooter>&amp;L&amp;P/&amp;C&amp;D&amp;R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2.86"/>
    <col customWidth="1" min="3" max="3" width="8.29"/>
    <col customWidth="1" min="4" max="4" width="10.71"/>
    <col customWidth="1" min="5" max="5" width="2.29"/>
    <col customWidth="1" min="6" max="6" width="7.71"/>
    <col customWidth="1" min="7" max="7" width="5.0"/>
    <col customWidth="1" min="8" max="8" width="10.71"/>
    <col customWidth="1" min="9" max="9" width="4.71"/>
    <col customWidth="1" min="10" max="10" width="6.71"/>
    <col customWidth="1" min="11" max="11" width="4.71"/>
    <col customWidth="1" min="12" max="12" width="9.86"/>
    <col customWidth="1" min="13" max="13" width="7.29"/>
    <col customWidth="1" min="14" max="16" width="9.14"/>
    <col customWidth="1" min="17" max="27" width="8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ht="12.0" customHeight="1">
      <c r="A2" s="1"/>
      <c r="B2" s="76" t="s">
        <v>111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ht="12.0" customHeight="1">
      <c r="A3" s="1"/>
      <c r="B3" s="43"/>
      <c r="M3" s="79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ht="12.0" customHeight="1">
      <c r="A4" s="1"/>
      <c r="B4" s="80"/>
      <c r="C4" s="9"/>
      <c r="D4" s="9"/>
      <c r="E4" s="9"/>
      <c r="F4" s="9"/>
      <c r="G4" s="9"/>
      <c r="H4" s="9"/>
      <c r="I4" s="9"/>
      <c r="J4" s="9"/>
      <c r="K4" s="9"/>
      <c r="L4" s="9"/>
      <c r="M4" s="81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ht="12.0" customHeight="1">
      <c r="A5" s="82"/>
      <c r="B5" s="83" t="str">
        <f>Contagem!B6&amp;" : "&amp;Contagem!G6</f>
        <v>Aplicação : Sistema Integrado de Saúde</v>
      </c>
      <c r="C5" s="13"/>
      <c r="D5" s="13"/>
      <c r="E5" s="13"/>
      <c r="F5" s="15"/>
      <c r="G5" s="84" t="str">
        <f>Contagem!B7&amp;" : "&amp;Contagem!G7</f>
        <v>Projeto : TCC - PUC MINAS</v>
      </c>
      <c r="H5" s="13"/>
      <c r="I5" s="13"/>
      <c r="J5" s="13"/>
      <c r="K5" s="13"/>
      <c r="L5" s="13"/>
      <c r="M5" s="85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ht="12.0" customHeight="1">
      <c r="A6" s="82"/>
      <c r="B6" s="83" t="str">
        <f>Contagem!B8&amp;" : "&amp;Contagem!G8</f>
        <v>Responsável : Nairan Alves Silva</v>
      </c>
      <c r="C6" s="13"/>
      <c r="D6" s="13"/>
      <c r="E6" s="13"/>
      <c r="F6" s="45"/>
      <c r="G6" s="84" t="str">
        <f>Contagem!B9&amp;" : "&amp;Contagem!G9</f>
        <v>Revisor : </v>
      </c>
      <c r="H6" s="13"/>
      <c r="I6" s="13"/>
      <c r="J6" s="13"/>
      <c r="K6" s="13"/>
      <c r="L6" s="13"/>
      <c r="M6" s="85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ht="12.0" customHeight="1">
      <c r="A7" s="86"/>
      <c r="B7" s="87" t="str">
        <f>Contagem!B5&amp;" : "&amp;Contagem!G5</f>
        <v>Empresa : PUC MINAS - Engenharia de Software</v>
      </c>
      <c r="C7" s="88"/>
      <c r="D7" s="88"/>
      <c r="E7" s="89"/>
      <c r="F7" s="89"/>
      <c r="G7" s="90" t="str">
        <f>Contagem!S5&amp;" = "&amp;VALUE(Contagem!U5)</f>
        <v>R$/PF = 420</v>
      </c>
      <c r="H7" s="15"/>
      <c r="I7" s="90" t="str">
        <f>" Custo= "&amp;DOLLAR(Contagem!X5)</f>
        <v> Custo= R$ 91.980,00</v>
      </c>
      <c r="J7" s="13"/>
      <c r="K7" s="15"/>
      <c r="L7" s="91" t="str">
        <f>"PF  = "&amp;VALUE(Contagem!X6)</f>
        <v>PF  = 219</v>
      </c>
      <c r="M7" s="85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ht="12.0" customHeight="1">
      <c r="A8" s="92"/>
      <c r="B8" s="93" t="s">
        <v>112</v>
      </c>
      <c r="C8" s="94"/>
      <c r="D8" s="95" t="s">
        <v>113</v>
      </c>
      <c r="E8" s="4"/>
      <c r="F8" s="4"/>
      <c r="G8" s="94"/>
      <c r="H8" s="96" t="s">
        <v>114</v>
      </c>
      <c r="I8" s="96"/>
      <c r="J8" s="97" t="s">
        <v>115</v>
      </c>
      <c r="K8" s="98"/>
      <c r="L8" s="97"/>
      <c r="M8" s="98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ht="12.0" customHeight="1">
      <c r="A9" s="92"/>
      <c r="B9" s="80"/>
      <c r="C9" s="99"/>
      <c r="D9" s="100"/>
      <c r="E9" s="9"/>
      <c r="F9" s="9"/>
      <c r="G9" s="99"/>
      <c r="H9" s="101"/>
      <c r="I9" s="101"/>
      <c r="J9" s="100"/>
      <c r="K9" s="81"/>
      <c r="L9" s="100"/>
      <c r="M9" s="81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ht="12.0" customHeight="1">
      <c r="A10" s="33"/>
      <c r="B10" s="102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4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ht="12.0" customHeight="1">
      <c r="A11" s="33"/>
      <c r="B11" s="105"/>
      <c r="C11" s="33" t="s">
        <v>83</v>
      </c>
      <c r="D11" s="106">
        <f>COUNTIF(CF,"EEL")</f>
        <v>8</v>
      </c>
      <c r="E11" s="33"/>
      <c r="F11" s="107" t="s">
        <v>116</v>
      </c>
      <c r="G11" s="107" t="s">
        <v>117</v>
      </c>
      <c r="H11" s="106">
        <f>D11*3</f>
        <v>24</v>
      </c>
      <c r="I11" s="33"/>
      <c r="J11" s="108"/>
      <c r="K11" s="33"/>
      <c r="L11" s="33"/>
      <c r="M11" s="109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ht="12.0" customHeight="1">
      <c r="A12" s="33"/>
      <c r="B12" s="105"/>
      <c r="C12" s="33"/>
      <c r="D12" s="106">
        <f>COUNTIF(CF,"EEA")</f>
        <v>1</v>
      </c>
      <c r="E12" s="33"/>
      <c r="F12" s="107" t="s">
        <v>118</v>
      </c>
      <c r="G12" s="107" t="s">
        <v>119</v>
      </c>
      <c r="H12" s="106">
        <f>D12*4</f>
        <v>4</v>
      </c>
      <c r="I12" s="33"/>
      <c r="J12" s="108"/>
      <c r="K12" s="33"/>
      <c r="L12" s="33"/>
      <c r="M12" s="109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ht="12.0" customHeight="1">
      <c r="A13" s="33"/>
      <c r="B13" s="105"/>
      <c r="C13" s="33"/>
      <c r="D13" s="106">
        <f>COUNTIF(CF,"EEH")</f>
        <v>5</v>
      </c>
      <c r="E13" s="33"/>
      <c r="F13" s="107" t="s">
        <v>120</v>
      </c>
      <c r="G13" s="107" t="s">
        <v>121</v>
      </c>
      <c r="H13" s="106">
        <f>D13*6</f>
        <v>30</v>
      </c>
      <c r="I13" s="33"/>
      <c r="J13" s="108"/>
      <c r="K13" s="33"/>
      <c r="L13" s="33"/>
      <c r="M13" s="110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ht="6.75" customHeight="1">
      <c r="A14" s="33"/>
      <c r="B14" s="105"/>
      <c r="C14" s="33"/>
      <c r="D14" s="103"/>
      <c r="E14" s="33"/>
      <c r="F14" s="33"/>
      <c r="G14" s="33"/>
      <c r="H14" s="103"/>
      <c r="I14" s="33"/>
      <c r="J14" s="33"/>
      <c r="K14" s="33"/>
      <c r="L14" s="33"/>
      <c r="M14" s="109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ht="12.0" customHeight="1">
      <c r="A15" s="33"/>
      <c r="B15" s="105"/>
      <c r="C15" s="111" t="s">
        <v>122</v>
      </c>
      <c r="D15" s="106">
        <f>SUM(D11:D13)</f>
        <v>14</v>
      </c>
      <c r="E15" s="33"/>
      <c r="F15" s="33"/>
      <c r="G15" s="111" t="s">
        <v>122</v>
      </c>
      <c r="H15" s="106">
        <f>SUM(H11:H13)</f>
        <v>58</v>
      </c>
      <c r="I15" s="33"/>
      <c r="J15" s="112">
        <f>IF($H$46&lt;&gt;0,H15/$H$46,"")</f>
        <v>0.2648401826</v>
      </c>
      <c r="K15" s="33"/>
      <c r="L15" s="33"/>
      <c r="M15" s="109"/>
      <c r="N15" s="33"/>
      <c r="O15" s="33"/>
      <c r="P15" s="11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ht="6.0" customHeight="1">
      <c r="A16" s="33"/>
      <c r="B16" s="114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15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ht="12.0" customHeight="1">
      <c r="A17" s="33"/>
      <c r="B17" s="105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109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ht="12.0" customHeight="1">
      <c r="A18" s="33"/>
      <c r="B18" s="105"/>
      <c r="C18" s="33" t="s">
        <v>78</v>
      </c>
      <c r="D18" s="106">
        <f>COUNTIF(CF,"SEL")</f>
        <v>1</v>
      </c>
      <c r="E18" s="33"/>
      <c r="F18" s="107" t="s">
        <v>116</v>
      </c>
      <c r="G18" s="107" t="s">
        <v>119</v>
      </c>
      <c r="H18" s="106">
        <f>D18*4</f>
        <v>4</v>
      </c>
      <c r="I18" s="33"/>
      <c r="J18" s="33"/>
      <c r="K18" s="33"/>
      <c r="L18" s="33"/>
      <c r="M18" s="109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 ht="12.0" customHeight="1">
      <c r="A19" s="33"/>
      <c r="B19" s="105"/>
      <c r="C19" s="33"/>
      <c r="D19" s="106">
        <f>COUNTIF(CF,"SEA")</f>
        <v>1</v>
      </c>
      <c r="E19" s="33"/>
      <c r="F19" s="107" t="s">
        <v>118</v>
      </c>
      <c r="G19" s="107" t="s">
        <v>123</v>
      </c>
      <c r="H19" s="106">
        <f>D19*5</f>
        <v>5</v>
      </c>
      <c r="I19" s="33"/>
      <c r="J19" s="33"/>
      <c r="K19" s="33"/>
      <c r="L19" s="33"/>
      <c r="M19" s="109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 ht="12.0" customHeight="1">
      <c r="A20" s="33"/>
      <c r="B20" s="105"/>
      <c r="C20" s="33"/>
      <c r="D20" s="106">
        <f>COUNTIF(CF,"SEH")</f>
        <v>0</v>
      </c>
      <c r="E20" s="33"/>
      <c r="F20" s="107" t="s">
        <v>120</v>
      </c>
      <c r="G20" s="107" t="s">
        <v>124</v>
      </c>
      <c r="H20" s="106">
        <f>D20*7</f>
        <v>0</v>
      </c>
      <c r="I20" s="33"/>
      <c r="J20" s="33"/>
      <c r="K20" s="33"/>
      <c r="L20" s="33"/>
      <c r="M20" s="110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 ht="6.75" customHeight="1">
      <c r="A21" s="33"/>
      <c r="B21" s="105"/>
      <c r="C21" s="33"/>
      <c r="D21" s="103"/>
      <c r="E21" s="33"/>
      <c r="F21" s="33"/>
      <c r="G21" s="33"/>
      <c r="H21" s="103"/>
      <c r="I21" s="33"/>
      <c r="J21" s="33"/>
      <c r="K21" s="33"/>
      <c r="L21" s="33"/>
      <c r="M21" s="109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ht="12.0" customHeight="1">
      <c r="A22" s="33"/>
      <c r="B22" s="105"/>
      <c r="C22" s="111" t="s">
        <v>122</v>
      </c>
      <c r="D22" s="106">
        <f>SUM(D18:D20)</f>
        <v>2</v>
      </c>
      <c r="E22" s="33"/>
      <c r="F22" s="33"/>
      <c r="G22" s="111" t="s">
        <v>122</v>
      </c>
      <c r="H22" s="106">
        <f>SUM(H18:H20)</f>
        <v>9</v>
      </c>
      <c r="I22" s="33"/>
      <c r="J22" s="116">
        <f>IF($H$46&lt;&gt;0,H22/$H$46,"")</f>
        <v>0.04109589041</v>
      </c>
      <c r="K22" s="33"/>
      <c r="L22" s="33"/>
      <c r="M22" s="109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ht="6.0" customHeight="1">
      <c r="A23" s="33"/>
      <c r="B23" s="114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15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ht="12.0" customHeight="1">
      <c r="A24" s="33"/>
      <c r="B24" s="102"/>
      <c r="C24" s="103"/>
      <c r="D24" s="33"/>
      <c r="E24" s="103"/>
      <c r="F24" s="103"/>
      <c r="G24" s="103"/>
      <c r="H24" s="33"/>
      <c r="I24" s="103"/>
      <c r="J24" s="103"/>
      <c r="K24" s="103"/>
      <c r="L24" s="103"/>
      <c r="M24" s="104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ht="12.0" customHeight="1">
      <c r="A25" s="33"/>
      <c r="B25" s="105"/>
      <c r="C25" s="33" t="s">
        <v>80</v>
      </c>
      <c r="D25" s="106">
        <f>COUNTIF(CF,"CEL")</f>
        <v>2</v>
      </c>
      <c r="E25" s="33"/>
      <c r="F25" s="107" t="s">
        <v>116</v>
      </c>
      <c r="G25" s="107" t="s">
        <v>117</v>
      </c>
      <c r="H25" s="106">
        <f>D25*3</f>
        <v>6</v>
      </c>
      <c r="I25" s="33"/>
      <c r="J25" s="33"/>
      <c r="K25" s="33"/>
      <c r="L25" s="33"/>
      <c r="M25" s="109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ht="12.0" customHeight="1">
      <c r="A26" s="33"/>
      <c r="B26" s="105"/>
      <c r="C26" s="33"/>
      <c r="D26" s="106">
        <f>COUNTIF(CF,"CEA")</f>
        <v>0</v>
      </c>
      <c r="E26" s="33"/>
      <c r="F26" s="107" t="s">
        <v>118</v>
      </c>
      <c r="G26" s="107" t="s">
        <v>119</v>
      </c>
      <c r="H26" s="106">
        <f>D26*4</f>
        <v>0</v>
      </c>
      <c r="I26" s="33"/>
      <c r="J26" s="33"/>
      <c r="K26" s="33"/>
      <c r="L26" s="33"/>
      <c r="M26" s="109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ht="12.0" customHeight="1">
      <c r="A27" s="33"/>
      <c r="B27" s="105"/>
      <c r="C27" s="33"/>
      <c r="D27" s="106">
        <f>COUNTIF(CF,"CEH")</f>
        <v>1</v>
      </c>
      <c r="E27" s="33"/>
      <c r="F27" s="107" t="s">
        <v>120</v>
      </c>
      <c r="G27" s="107" t="s">
        <v>121</v>
      </c>
      <c r="H27" s="106">
        <f>D27*6</f>
        <v>6</v>
      </c>
      <c r="I27" s="33"/>
      <c r="J27" s="33"/>
      <c r="K27" s="33"/>
      <c r="L27" s="33"/>
      <c r="M27" s="110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ht="6.75" customHeight="1">
      <c r="A28" s="33"/>
      <c r="B28" s="105"/>
      <c r="C28" s="33"/>
      <c r="D28" s="103"/>
      <c r="E28" s="33"/>
      <c r="F28" s="33"/>
      <c r="G28" s="33"/>
      <c r="H28" s="103"/>
      <c r="I28" s="33"/>
      <c r="J28" s="33"/>
      <c r="K28" s="33"/>
      <c r="L28" s="33"/>
      <c r="M28" s="109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ht="12.0" customHeight="1">
      <c r="A29" s="33"/>
      <c r="B29" s="105"/>
      <c r="C29" s="111" t="s">
        <v>122</v>
      </c>
      <c r="D29" s="106">
        <f>SUM(D25:D27)</f>
        <v>3</v>
      </c>
      <c r="E29" s="33"/>
      <c r="F29" s="33"/>
      <c r="G29" s="111" t="s">
        <v>122</v>
      </c>
      <c r="H29" s="106">
        <f>SUM(H25:H27)</f>
        <v>12</v>
      </c>
      <c r="I29" s="33"/>
      <c r="J29" s="117">
        <f>IF($H$46&lt;&gt;0,H29/$H$46,"")</f>
        <v>0.05479452055</v>
      </c>
      <c r="K29" s="33"/>
      <c r="L29" s="33"/>
      <c r="M29" s="109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ht="6.0" customHeight="1">
      <c r="A30" s="33"/>
      <c r="B30" s="114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15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ht="12.0" customHeight="1">
      <c r="A31" s="33"/>
      <c r="B31" s="102"/>
      <c r="C31" s="103"/>
      <c r="D31" s="33"/>
      <c r="E31" s="103"/>
      <c r="F31" s="103"/>
      <c r="G31" s="103"/>
      <c r="H31" s="33"/>
      <c r="I31" s="103"/>
      <c r="J31" s="103"/>
      <c r="K31" s="103"/>
      <c r="L31" s="103"/>
      <c r="M31" s="104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ht="12.0" customHeight="1">
      <c r="A32" s="33"/>
      <c r="B32" s="105"/>
      <c r="C32" s="33" t="s">
        <v>44</v>
      </c>
      <c r="D32" s="106">
        <f>COUNTIF(CF,"ALIL")</f>
        <v>20</v>
      </c>
      <c r="E32" s="33"/>
      <c r="F32" s="33" t="s">
        <v>116</v>
      </c>
      <c r="G32" s="33" t="s">
        <v>124</v>
      </c>
      <c r="H32" s="106">
        <f>D32*7</f>
        <v>140</v>
      </c>
      <c r="I32" s="33"/>
      <c r="J32" s="33"/>
      <c r="K32" s="33"/>
      <c r="L32" s="33"/>
      <c r="M32" s="109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ht="12.0" customHeight="1">
      <c r="A33" s="33"/>
      <c r="B33" s="105"/>
      <c r="C33" s="33"/>
      <c r="D33" s="106">
        <f>COUNTIF(CF,"ALIA")</f>
        <v>0</v>
      </c>
      <c r="E33" s="33"/>
      <c r="F33" s="33" t="s">
        <v>118</v>
      </c>
      <c r="G33" s="33" t="s">
        <v>125</v>
      </c>
      <c r="H33" s="106">
        <f>D33*10</f>
        <v>0</v>
      </c>
      <c r="I33" s="33"/>
      <c r="J33" s="33"/>
      <c r="K33" s="33"/>
      <c r="L33" s="33"/>
      <c r="M33" s="109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ht="12.0" customHeight="1">
      <c r="A34" s="33"/>
      <c r="B34" s="105"/>
      <c r="C34" s="33"/>
      <c r="D34" s="106">
        <f>COUNTIF(CF,"ALIH")</f>
        <v>0</v>
      </c>
      <c r="E34" s="33"/>
      <c r="F34" s="33" t="s">
        <v>120</v>
      </c>
      <c r="G34" s="33" t="s">
        <v>126</v>
      </c>
      <c r="H34" s="106">
        <f>D34*15</f>
        <v>0</v>
      </c>
      <c r="I34" s="33"/>
      <c r="J34" s="33"/>
      <c r="K34" s="33"/>
      <c r="L34" s="33"/>
      <c r="M34" s="110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ht="6.75" customHeight="1">
      <c r="A35" s="33"/>
      <c r="B35" s="105"/>
      <c r="C35" s="33"/>
      <c r="D35" s="103"/>
      <c r="E35" s="33"/>
      <c r="F35" s="33"/>
      <c r="G35" s="33"/>
      <c r="H35" s="103"/>
      <c r="I35" s="33"/>
      <c r="J35" s="33"/>
      <c r="K35" s="33"/>
      <c r="L35" s="33"/>
      <c r="M35" s="109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 ht="12.0" customHeight="1">
      <c r="A36" s="33"/>
      <c r="B36" s="105"/>
      <c r="C36" s="111" t="s">
        <v>122</v>
      </c>
      <c r="D36" s="106">
        <f>SUM(D32:D34)</f>
        <v>20</v>
      </c>
      <c r="E36" s="33"/>
      <c r="F36" s="33"/>
      <c r="G36" s="111" t="s">
        <v>122</v>
      </c>
      <c r="H36" s="106">
        <f>SUM(H32:H34)</f>
        <v>140</v>
      </c>
      <c r="I36" s="33"/>
      <c r="J36" s="118">
        <f>IF($H$46&lt;&gt;0,H36/$H$46,"")</f>
        <v>0.6392694064</v>
      </c>
      <c r="K36" s="33"/>
      <c r="L36" s="33"/>
      <c r="M36" s="109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ht="6.0" customHeight="1">
      <c r="A37" s="33"/>
      <c r="B37" s="114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15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ht="12.0" customHeight="1">
      <c r="A38" s="33"/>
      <c r="B38" s="102"/>
      <c r="C38" s="103"/>
      <c r="D38" s="33"/>
      <c r="E38" s="103"/>
      <c r="F38" s="103"/>
      <c r="G38" s="103"/>
      <c r="H38" s="33"/>
      <c r="I38" s="103"/>
      <c r="J38" s="103"/>
      <c r="K38" s="103"/>
      <c r="L38" s="103"/>
      <c r="M38" s="104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ht="12.0" customHeight="1">
      <c r="A39" s="33"/>
      <c r="B39" s="105"/>
      <c r="C39" s="33" t="s">
        <v>127</v>
      </c>
      <c r="D39" s="106">
        <f>COUNTIF(CF,"AIEL")</f>
        <v>0</v>
      </c>
      <c r="E39" s="33"/>
      <c r="F39" s="33" t="s">
        <v>116</v>
      </c>
      <c r="G39" s="33" t="s">
        <v>123</v>
      </c>
      <c r="H39" s="106">
        <f>D39*5</f>
        <v>0</v>
      </c>
      <c r="I39" s="33"/>
      <c r="J39" s="33"/>
      <c r="K39" s="33"/>
      <c r="L39" s="33"/>
      <c r="M39" s="109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ht="12.0" customHeight="1">
      <c r="A40" s="33"/>
      <c r="B40" s="105"/>
      <c r="C40" s="33"/>
      <c r="D40" s="106">
        <f>COUNTIF(CF,"AIEA")</f>
        <v>0</v>
      </c>
      <c r="E40" s="33"/>
      <c r="F40" s="33" t="s">
        <v>118</v>
      </c>
      <c r="G40" s="33" t="s">
        <v>124</v>
      </c>
      <c r="H40" s="106">
        <f>D40*7</f>
        <v>0</v>
      </c>
      <c r="I40" s="33"/>
      <c r="J40" s="33"/>
      <c r="K40" s="33"/>
      <c r="L40" s="33"/>
      <c r="M40" s="109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ht="12.0" customHeight="1">
      <c r="A41" s="33"/>
      <c r="B41" s="105"/>
      <c r="C41" s="33"/>
      <c r="D41" s="106">
        <f>COUNTIF(CF,"AIEH")</f>
        <v>0</v>
      </c>
      <c r="E41" s="33"/>
      <c r="F41" s="33" t="s">
        <v>120</v>
      </c>
      <c r="G41" s="33" t="s">
        <v>125</v>
      </c>
      <c r="H41" s="106">
        <f>D41*10</f>
        <v>0</v>
      </c>
      <c r="I41" s="33"/>
      <c r="J41" s="33"/>
      <c r="K41" s="33"/>
      <c r="L41" s="33"/>
      <c r="M41" s="110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ht="6.75" customHeight="1">
      <c r="A42" s="33"/>
      <c r="B42" s="105"/>
      <c r="C42" s="33"/>
      <c r="D42" s="103"/>
      <c r="E42" s="33"/>
      <c r="F42" s="33"/>
      <c r="G42" s="33"/>
      <c r="H42" s="103"/>
      <c r="I42" s="33"/>
      <c r="J42" s="33"/>
      <c r="K42" s="33"/>
      <c r="L42" s="33"/>
      <c r="M42" s="109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ht="12.0" customHeight="1">
      <c r="A43" s="33"/>
      <c r="B43" s="105"/>
      <c r="C43" s="111" t="s">
        <v>122</v>
      </c>
      <c r="D43" s="106">
        <f>SUM(D39:D41)</f>
        <v>0</v>
      </c>
      <c r="E43" s="33"/>
      <c r="F43" s="33"/>
      <c r="G43" s="111" t="s">
        <v>122</v>
      </c>
      <c r="H43" s="106">
        <f>SUM(H39:H41)</f>
        <v>0</v>
      </c>
      <c r="I43" s="33"/>
      <c r="J43" s="119">
        <f>IF($H$46&lt;&gt;0,H43/$H$46,"")</f>
        <v>0</v>
      </c>
      <c r="K43" s="33"/>
      <c r="L43" s="33"/>
      <c r="M43" s="109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ht="6.0" customHeight="1">
      <c r="A44" s="33"/>
      <c r="B44" s="114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15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ht="12.0" customHeight="1">
      <c r="A45" s="33"/>
      <c r="B45" s="105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109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ht="12.0" customHeight="1">
      <c r="A46" s="33"/>
      <c r="B46" s="105"/>
      <c r="C46" s="33" t="s">
        <v>128</v>
      </c>
      <c r="D46" s="33"/>
      <c r="E46" s="33"/>
      <c r="F46" s="33"/>
      <c r="G46" s="33"/>
      <c r="H46" s="106">
        <f>SUM(H15+H22+H29+H36+H43)</f>
        <v>219</v>
      </c>
      <c r="I46" s="33"/>
      <c r="J46" s="33"/>
      <c r="K46" s="33"/>
      <c r="L46" s="33"/>
      <c r="M46" s="109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ht="12.0" customHeight="1">
      <c r="A47" s="33"/>
      <c r="B47" s="105"/>
      <c r="C47" s="33" t="s">
        <v>129</v>
      </c>
      <c r="D47" s="33"/>
      <c r="E47" s="33"/>
      <c r="F47" s="33"/>
      <c r="G47" s="33"/>
      <c r="H47" s="106">
        <f>(D11+D12+D13)*4+(D18+D19+D20)*5+(D25+D26+D27)*4+(D32+D33+D34)*7+(D39+D40+D41)*5</f>
        <v>218</v>
      </c>
      <c r="I47" s="33"/>
      <c r="J47" s="33"/>
      <c r="K47" s="33"/>
      <c r="L47" s="33"/>
      <c r="M47" s="109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ht="12.0" customHeight="1">
      <c r="A48" s="33"/>
      <c r="B48" s="105"/>
      <c r="C48" s="33" t="s">
        <v>130</v>
      </c>
      <c r="D48" s="33"/>
      <c r="E48" s="33"/>
      <c r="F48" s="33"/>
      <c r="G48" s="33"/>
      <c r="H48" s="106">
        <f>(D32+D33+D34)*35+(D39+D40+D41)*15</f>
        <v>700</v>
      </c>
      <c r="I48" s="33"/>
      <c r="J48" s="33"/>
      <c r="K48" s="33"/>
      <c r="L48" s="33"/>
      <c r="M48" s="109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ht="12.0" hidden="1" customHeight="1">
      <c r="A49" s="33"/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4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ht="12.0" customHeight="1">
      <c r="A50" s="33"/>
      <c r="B50" s="105"/>
      <c r="C50" s="33" t="s">
        <v>131</v>
      </c>
      <c r="D50" s="33"/>
      <c r="E50" s="33"/>
      <c r="F50" s="33"/>
      <c r="G50" s="33"/>
      <c r="H50" s="33"/>
      <c r="I50" s="33"/>
      <c r="J50" s="33"/>
      <c r="K50" s="33"/>
      <c r="L50" s="33"/>
      <c r="M50" s="109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ht="12.0" customHeight="1">
      <c r="A51" s="33"/>
      <c r="B51" s="105"/>
      <c r="C51" s="33"/>
      <c r="D51" s="33"/>
      <c r="E51" s="33"/>
      <c r="F51" s="120" t="s">
        <v>7</v>
      </c>
      <c r="G51" s="120" t="s">
        <v>132</v>
      </c>
      <c r="H51" s="120" t="s">
        <v>133</v>
      </c>
      <c r="I51" s="33"/>
      <c r="J51" s="33"/>
      <c r="K51" s="33"/>
      <c r="L51" s="33"/>
      <c r="M51" s="109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ht="12.0" customHeight="1">
      <c r="A52" s="33"/>
      <c r="B52" s="105"/>
      <c r="C52" s="121" t="s">
        <v>134</v>
      </c>
      <c r="D52" s="13"/>
      <c r="E52" s="15"/>
      <c r="F52" s="122">
        <f>SUMIF('Funções'!$H$8:$H$117,"I",'Funções'!$N$8:$N$117)</f>
        <v>219</v>
      </c>
      <c r="G52" s="122">
        <f>Contagem!V12</f>
        <v>1</v>
      </c>
      <c r="H52" s="122">
        <f t="shared" ref="H52:H55" si="1">G52*F52</f>
        <v>219</v>
      </c>
      <c r="I52" s="123"/>
      <c r="J52" s="123"/>
      <c r="K52" s="123"/>
      <c r="L52" s="124" t="s">
        <v>135</v>
      </c>
      <c r="M52" s="109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ht="12.0" customHeight="1">
      <c r="A53" s="33"/>
      <c r="B53" s="105"/>
      <c r="C53" s="121" t="s">
        <v>136</v>
      </c>
      <c r="D53" s="13"/>
      <c r="E53" s="15"/>
      <c r="F53" s="122">
        <f>SUMIF('Funções'!$H$8:$H$117,"A",'Funções'!$N$8:$N$117)</f>
        <v>0</v>
      </c>
      <c r="G53" s="122">
        <f>Contagem!V13</f>
        <v>1</v>
      </c>
      <c r="H53" s="122">
        <f t="shared" si="1"/>
        <v>0</v>
      </c>
      <c r="I53" s="123"/>
      <c r="J53" s="123"/>
      <c r="K53" s="123"/>
      <c r="L53" s="125">
        <f>Contagem!X6</f>
        <v>219</v>
      </c>
      <c r="M53" s="109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ht="12.0" customHeight="1">
      <c r="A54" s="33"/>
      <c r="B54" s="105"/>
      <c r="C54" s="121" t="s">
        <v>137</v>
      </c>
      <c r="D54" s="13"/>
      <c r="E54" s="15"/>
      <c r="F54" s="122">
        <f>SUMIF('Funções'!$H$8:$H$117,"E",'Funções'!$N$8:$N$117)</f>
        <v>0</v>
      </c>
      <c r="G54" s="122">
        <f>Contagem!V14</f>
        <v>1</v>
      </c>
      <c r="H54" s="122">
        <f t="shared" si="1"/>
        <v>0</v>
      </c>
      <c r="I54" s="123"/>
      <c r="J54" s="123"/>
      <c r="K54" s="123"/>
      <c r="L54" s="33"/>
      <c r="M54" s="109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ht="12.0" customHeight="1">
      <c r="A55" s="33"/>
      <c r="B55" s="105"/>
      <c r="C55" s="121" t="s">
        <v>138</v>
      </c>
      <c r="D55" s="13"/>
      <c r="E55" s="15"/>
      <c r="F55" s="122">
        <f>SUMIF('Funções'!$H$8:$H$117,"T",'Funções'!$N$8:$N$117)</f>
        <v>0</v>
      </c>
      <c r="G55" s="122" t="str">
        <f>Contagem!V15</f>
        <v/>
      </c>
      <c r="H55" s="122">
        <f t="shared" si="1"/>
        <v>0</v>
      </c>
      <c r="I55" s="123"/>
      <c r="J55" s="123"/>
      <c r="K55" s="123"/>
      <c r="L55" s="33"/>
      <c r="M55" s="109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ht="12.0" customHeight="1">
      <c r="A56" s="33"/>
      <c r="B56" s="126"/>
      <c r="C56" s="127"/>
      <c r="D56" s="128"/>
      <c r="E56" s="129"/>
      <c r="F56" s="130"/>
      <c r="G56" s="129"/>
      <c r="H56" s="130"/>
      <c r="I56" s="131"/>
      <c r="J56" s="131"/>
      <c r="K56" s="131"/>
      <c r="L56" s="132"/>
      <c r="M56" s="1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 ht="12.0" customHeight="1">
      <c r="A57" s="33"/>
      <c r="B57" s="33"/>
      <c r="C57" s="134"/>
      <c r="D57" s="135"/>
      <c r="E57" s="33"/>
      <c r="F57" s="136"/>
      <c r="G57" s="33"/>
      <c r="H57" s="136"/>
      <c r="I57" s="123"/>
      <c r="J57" s="123"/>
      <c r="K57" s="123"/>
      <c r="L57" s="137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ht="12.0" customHeight="1">
      <c r="A58" s="33"/>
      <c r="B58" s="33"/>
      <c r="C58" s="134"/>
      <c r="D58" s="135"/>
      <c r="E58" s="33"/>
      <c r="F58" s="136"/>
      <c r="G58" s="33"/>
      <c r="H58" s="136"/>
      <c r="I58" s="123"/>
      <c r="J58" s="123"/>
      <c r="K58" s="123"/>
      <c r="L58" s="137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 ht="12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 ht="12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 ht="12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 ht="12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 ht="12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 ht="12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 ht="12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 ht="12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 ht="12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 ht="12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 ht="12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 ht="12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 ht="12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 ht="12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 ht="12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 ht="12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 ht="12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 ht="12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 ht="12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 ht="12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 ht="12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 ht="12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 ht="12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 ht="12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 ht="12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 ht="12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 ht="12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 ht="12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 ht="12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 ht="12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 ht="12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 ht="12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 ht="12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 ht="12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 ht="12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 ht="12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 ht="12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 ht="12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 ht="12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 ht="12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 ht="12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 ht="12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 ht="12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 ht="12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 ht="12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 ht="12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 ht="12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 ht="12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 ht="12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 ht="12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 ht="12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 ht="12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 ht="12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 ht="12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 ht="12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 ht="12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 ht="12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 ht="12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 ht="12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 ht="12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 ht="12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 ht="12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 ht="12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 ht="12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 ht="12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 ht="12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 ht="12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 ht="12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 ht="12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 ht="12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 ht="12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 ht="12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 ht="12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 ht="12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 ht="12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 ht="12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 ht="12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 ht="12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 ht="12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 ht="12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 ht="12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 ht="12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 ht="12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 ht="12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 ht="12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 ht="12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 ht="12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 ht="12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 ht="12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 ht="12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 ht="12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 ht="12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 ht="12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 ht="12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 ht="12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 ht="12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 ht="12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 ht="12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 ht="12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 ht="12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 ht="12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 ht="12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 ht="12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 ht="12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 ht="12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 ht="12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 ht="12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 ht="12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 ht="12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 ht="12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 ht="12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 ht="12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 ht="12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 ht="12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 ht="12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 ht="12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 ht="12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 ht="12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 ht="12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 ht="12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 ht="12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 ht="12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 ht="12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 ht="12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 ht="12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 ht="12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 ht="12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 ht="12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 ht="12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 ht="12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 ht="12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 ht="12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 ht="12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 ht="12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 ht="12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 ht="12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 ht="12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 ht="12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 ht="12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 ht="12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 ht="12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 ht="12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 ht="12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 ht="12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 ht="12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 ht="12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 ht="12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 ht="12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 ht="12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 ht="12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 ht="12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 ht="12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 ht="12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 ht="12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 ht="12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 ht="12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 ht="12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 ht="12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 ht="12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 ht="12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 ht="12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 ht="12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 ht="12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 ht="12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 ht="12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 ht="12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 ht="12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 ht="12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 ht="12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 ht="12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 ht="12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 ht="12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 ht="12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 ht="12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 ht="12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 ht="12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 ht="12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 ht="12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 ht="12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 ht="12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 ht="12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 ht="12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 ht="12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 ht="12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 ht="12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 ht="12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 ht="12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 ht="12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 ht="12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 ht="12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 ht="12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 ht="12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 ht="12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 ht="12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 ht="12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 ht="12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 ht="12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 ht="12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 ht="12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 ht="12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 ht="12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 ht="12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 ht="12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 ht="12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 ht="12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 ht="12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 ht="12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 ht="12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 ht="12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 ht="12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 ht="12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 ht="12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 ht="12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 ht="12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 ht="12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 ht="12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 ht="12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 ht="12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 ht="12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 ht="12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 ht="12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 ht="12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 ht="12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 ht="12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 ht="12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 ht="12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 ht="12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 ht="12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 ht="12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 ht="12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 ht="12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 ht="12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 ht="12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 ht="12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 ht="12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 ht="12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 ht="12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 ht="12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 ht="12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 ht="12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 ht="12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 ht="12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 ht="12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 ht="12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 ht="12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 ht="12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 ht="12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 ht="12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 ht="12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 ht="12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 ht="12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 ht="12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 ht="12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 ht="12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 ht="12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 ht="12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 ht="12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 ht="12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 ht="12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 ht="12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 ht="12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 ht="12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 ht="12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 ht="12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 ht="12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 ht="12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 ht="12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 ht="12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 ht="12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 ht="12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 ht="12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 ht="12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 ht="12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 ht="12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 ht="12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 ht="12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 ht="12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 ht="12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 ht="12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 ht="12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 ht="12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 ht="12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 ht="12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 ht="12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 ht="12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 ht="12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 ht="12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 ht="12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 ht="12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 ht="12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 ht="12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 ht="12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 ht="12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 ht="12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 ht="12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 ht="12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 ht="12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 ht="12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 ht="12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 ht="12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 ht="12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 ht="12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 ht="12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 ht="12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 ht="12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 ht="12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 ht="12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 ht="12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 ht="12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 ht="12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 ht="12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 ht="12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 ht="12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 ht="12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 ht="12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 ht="12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 ht="12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 ht="12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 ht="12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 ht="12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 ht="12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 ht="12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 ht="12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 ht="12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 ht="12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 ht="12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 ht="12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 ht="12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 ht="12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 ht="12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 ht="12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 ht="12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 ht="12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 ht="12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 ht="12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 ht="12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 ht="12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 ht="12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 ht="12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 ht="12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 ht="12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 ht="12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 ht="12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 ht="12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 ht="12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 ht="12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 ht="12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 ht="12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 ht="12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 ht="12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 ht="12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 ht="12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 ht="12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 ht="12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 ht="12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 ht="12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 ht="12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 ht="12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 ht="12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 ht="12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 ht="12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 ht="12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 ht="12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 ht="12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 ht="12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 ht="12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 ht="12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 ht="12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 ht="12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 ht="12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 ht="12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 ht="12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 ht="12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 ht="12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 ht="12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 ht="12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 ht="12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 ht="12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 ht="12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 ht="12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 ht="12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 ht="12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 ht="12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 ht="12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 ht="12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 ht="12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 ht="12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 ht="12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 ht="12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 ht="12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 ht="12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 ht="12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 ht="12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 ht="12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 ht="12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 ht="12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 ht="12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 ht="12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 ht="12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 ht="12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 ht="12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 ht="12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 ht="12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 ht="12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 ht="12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 ht="12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 ht="12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 ht="12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 ht="12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 ht="12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 ht="12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 ht="12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 ht="12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 ht="12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 ht="12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 ht="12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 ht="12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 ht="12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 ht="12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 ht="12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 ht="12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 ht="12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 ht="12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 ht="12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 ht="12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 ht="12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 ht="12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 ht="12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 ht="12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 ht="12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 ht="12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 ht="12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 ht="12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 ht="12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 ht="12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 ht="12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 ht="12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 ht="12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 ht="12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 ht="12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 ht="12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 ht="12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 ht="12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 ht="12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 ht="12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 ht="12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 ht="12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 ht="12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 ht="12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 ht="12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 ht="12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 ht="12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 ht="12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 ht="12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 ht="12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 ht="12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 ht="12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 ht="12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 ht="12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 ht="12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 ht="12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 ht="12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 ht="12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 ht="12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 ht="12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 ht="12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 ht="12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 ht="12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 ht="12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 ht="12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 ht="12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 ht="12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 ht="12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 ht="12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 ht="12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 ht="12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 ht="12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 ht="12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 ht="12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 ht="12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 ht="12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 ht="12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 ht="12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 ht="12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 ht="12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 ht="12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 ht="12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 ht="12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 ht="12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 ht="12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 ht="12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 ht="12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 ht="12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 ht="12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 ht="12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 ht="12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 ht="12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 ht="12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 ht="12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 ht="12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 ht="12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 ht="12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 ht="12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 ht="12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 ht="12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 ht="12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 ht="12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 ht="12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 ht="12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 ht="12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 ht="12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 ht="12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 ht="12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 ht="12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 ht="12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 ht="12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 ht="12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 ht="12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 ht="12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 ht="12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 ht="12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 ht="12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 ht="12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 ht="12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 ht="12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 ht="12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 ht="12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 ht="12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 ht="12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 ht="12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 ht="12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 ht="12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 ht="12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 ht="12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 ht="12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 ht="12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 ht="12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 ht="12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 ht="12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 ht="12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 ht="12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 ht="12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 ht="12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 ht="12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 ht="12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 ht="12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 ht="12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 ht="12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 ht="12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 ht="12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 ht="12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 ht="12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 ht="12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 ht="12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 ht="12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 ht="12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 ht="12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 ht="12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 ht="12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 ht="12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 ht="12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 ht="12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 ht="12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 ht="12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 ht="12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 ht="12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 ht="12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 ht="12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 ht="12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 ht="12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 ht="12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 ht="12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 ht="12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 ht="12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 ht="12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 ht="12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 ht="12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 ht="12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 ht="12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 ht="12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 ht="12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 ht="12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 ht="12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 ht="12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 ht="12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 ht="12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 ht="12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 ht="12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 ht="12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 ht="12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 ht="12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 ht="12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 ht="12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 ht="12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 ht="12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 ht="12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 ht="12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 ht="12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 ht="12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 ht="12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 ht="12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 ht="12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 ht="12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 ht="12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 ht="12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 ht="12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 ht="12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 ht="12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 ht="12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 ht="12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 ht="12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 ht="12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 ht="12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 ht="12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 ht="12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 ht="12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 ht="12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 ht="12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 ht="12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 ht="12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 ht="12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 ht="12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 ht="12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 ht="12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 ht="12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 ht="12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 ht="12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 ht="12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 ht="12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 ht="12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 ht="12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 ht="12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 ht="12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 ht="12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 ht="12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 ht="12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 ht="12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 ht="12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 ht="12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 ht="12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 ht="12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 ht="12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 ht="12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 ht="12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 ht="12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 ht="12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 ht="12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 ht="12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 ht="12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 ht="12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 ht="12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 ht="12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 ht="12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 ht="12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 ht="12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 ht="12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 ht="12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 ht="12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 ht="12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 ht="12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 ht="12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 ht="12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 ht="12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 ht="12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 ht="12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 ht="12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 ht="12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 ht="12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 ht="12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 ht="12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 ht="12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 ht="12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 ht="12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 ht="12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 ht="12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 ht="12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 ht="12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 ht="12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 ht="12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 ht="12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 ht="12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 ht="12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 ht="12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 ht="12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 ht="12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 ht="12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 ht="12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 ht="12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 ht="12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 ht="12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 ht="12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 ht="12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 ht="12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 ht="12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 ht="12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 ht="12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 ht="12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 ht="12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 ht="12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 ht="12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 ht="12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 ht="12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 ht="12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 ht="12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 ht="12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 ht="12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 ht="12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 ht="12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 ht="12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 ht="12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 ht="12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 ht="12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 ht="12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 ht="12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 ht="12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 ht="12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 ht="12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 ht="12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 ht="12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 ht="12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 ht="12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 ht="12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 ht="12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 ht="12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 ht="12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 ht="12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 ht="12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 ht="12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 ht="12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 ht="12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 ht="12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 ht="12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 ht="12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 ht="12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 ht="12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 ht="12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 ht="12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  <row r="974" ht="12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</row>
    <row r="975" ht="12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</row>
    <row r="976" ht="12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</row>
    <row r="977" ht="12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</row>
    <row r="978" ht="12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</row>
    <row r="979" ht="12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</row>
    <row r="980" ht="12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</row>
    <row r="981" ht="12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</row>
    <row r="982" ht="12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</row>
    <row r="983" ht="12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</row>
    <row r="984" ht="12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</row>
    <row r="985" ht="12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</row>
    <row r="986" ht="12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</row>
    <row r="987" ht="12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</row>
    <row r="988" ht="12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</row>
    <row r="989" ht="12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</row>
    <row r="990" ht="12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</row>
    <row r="991" ht="12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</row>
    <row r="992" ht="12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</row>
    <row r="993" ht="12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</row>
    <row r="994" ht="12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</row>
    <row r="995" ht="12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</row>
    <row r="996" ht="12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</row>
    <row r="997" ht="12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</row>
  </sheetData>
  <mergeCells count="18">
    <mergeCell ref="B2:M4"/>
    <mergeCell ref="B5:F5"/>
    <mergeCell ref="G5:M5"/>
    <mergeCell ref="G6:M6"/>
    <mergeCell ref="G7:H7"/>
    <mergeCell ref="I7:K7"/>
    <mergeCell ref="L7:M7"/>
    <mergeCell ref="C52:E52"/>
    <mergeCell ref="C53:E53"/>
    <mergeCell ref="C54:E54"/>
    <mergeCell ref="C55:E55"/>
    <mergeCell ref="B6:F6"/>
    <mergeCell ref="B8:C9"/>
    <mergeCell ref="D8:G9"/>
    <mergeCell ref="H8:H9"/>
    <mergeCell ref="I8:I9"/>
    <mergeCell ref="J8:K9"/>
    <mergeCell ref="L8:M9"/>
  </mergeCells>
  <printOptions/>
  <pageMargins bottom="0.75" footer="0.0" header="0.0" left="0.7" right="0.7" top="0.75"/>
  <pageSetup orientation="landscape"/>
  <headerFooter>
    <oddFooter>&amp;R&amp;F - &amp;A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2001-07-23T10:50:56Z</dcterms:created>
  <dc:creator>Guilherme Simões e Carlos Vazqu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