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"/>
    </mc:Choice>
  </mc:AlternateContent>
  <bookViews>
    <workbookView xWindow="0" yWindow="0" windowWidth="28800" windowHeight="13020" activeTab="1"/>
  </bookViews>
  <sheets>
    <sheet name="Sheet 1 (2)" sheetId="25" r:id="rId1"/>
    <sheet name="Sheet2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6" l="1"/>
  <c r="A1" i="26"/>
  <c r="A4" i="26"/>
  <c r="F4" i="26"/>
  <c r="A7" i="26"/>
  <c r="AJ29" i="25"/>
  <c r="B3" i="26"/>
  <c r="AK36" i="25"/>
  <c r="AJ61" i="25"/>
  <c r="AJ40" i="25"/>
  <c r="AJ42" i="25"/>
  <c r="AJ43" i="25" s="1"/>
  <c r="AK45" i="25"/>
  <c r="AJ64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AD85" i="25"/>
  <c r="V85" i="25"/>
  <c r="AT84" i="25"/>
  <c r="AK84" i="25"/>
  <c r="V84" i="25"/>
  <c r="F84" i="25"/>
  <c r="E84" i="25"/>
  <c r="AT83" i="25"/>
  <c r="V83" i="25"/>
  <c r="BB79" i="25" s="1"/>
  <c r="F83" i="25"/>
  <c r="E83" i="25"/>
  <c r="AT82" i="25"/>
  <c r="AJ82" i="25"/>
  <c r="AB82" i="25"/>
  <c r="Z82" i="25"/>
  <c r="X82" i="25"/>
  <c r="V82" i="25"/>
  <c r="L82" i="25"/>
  <c r="I82" i="25"/>
  <c r="F82" i="25"/>
  <c r="E82" i="25"/>
  <c r="AT81" i="25"/>
  <c r="AN81" i="25"/>
  <c r="AP81" i="25" s="1"/>
  <c r="AV81" i="25" s="1"/>
  <c r="AL81" i="25"/>
  <c r="AB81" i="25"/>
  <c r="Z81" i="25"/>
  <c r="X81" i="25"/>
  <c r="AN83" i="25" s="1"/>
  <c r="AP83" i="25" s="1"/>
  <c r="AV83" i="25" s="1"/>
  <c r="V81" i="25"/>
  <c r="E81" i="25"/>
  <c r="F81" i="25" s="1"/>
  <c r="BB80" i="25"/>
  <c r="AT80" i="25"/>
  <c r="AB80" i="25"/>
  <c r="Z80" i="25"/>
  <c r="Y80" i="25"/>
  <c r="X80" i="25"/>
  <c r="V80" i="25"/>
  <c r="F80" i="25"/>
  <c r="E80" i="25"/>
  <c r="AT79" i="25"/>
  <c r="AB79" i="25"/>
  <c r="Z79" i="25"/>
  <c r="Y79" i="25"/>
  <c r="V79" i="25"/>
  <c r="E79" i="25"/>
  <c r="F79" i="25" s="1"/>
  <c r="I78" i="25"/>
  <c r="B78" i="25"/>
  <c r="AD75" i="25"/>
  <c r="V75" i="25"/>
  <c r="AT74" i="25"/>
  <c r="AK74" i="25"/>
  <c r="V74" i="25"/>
  <c r="F74" i="25"/>
  <c r="E74" i="25"/>
  <c r="AT73" i="25"/>
  <c r="V73" i="25"/>
  <c r="F73" i="25"/>
  <c r="E73" i="25"/>
  <c r="AT72" i="25"/>
  <c r="AJ72" i="25"/>
  <c r="AB72" i="25"/>
  <c r="Z72" i="25"/>
  <c r="X72" i="25"/>
  <c r="V72" i="25"/>
  <c r="L72" i="25"/>
  <c r="I72" i="25"/>
  <c r="E72" i="25"/>
  <c r="F72" i="25" s="1"/>
  <c r="AT71" i="25"/>
  <c r="AL71" i="25"/>
  <c r="AB71" i="25"/>
  <c r="Z71" i="25"/>
  <c r="X71" i="25"/>
  <c r="V71" i="25"/>
  <c r="E71" i="25"/>
  <c r="F71" i="25" s="1"/>
  <c r="AT70" i="25"/>
  <c r="AB70" i="25"/>
  <c r="Z70" i="25"/>
  <c r="Y70" i="25"/>
  <c r="X70" i="25"/>
  <c r="V70" i="25"/>
  <c r="F70" i="25"/>
  <c r="E70" i="25"/>
  <c r="BB69" i="25"/>
  <c r="AT69" i="25"/>
  <c r="AB69" i="25"/>
  <c r="Z69" i="25"/>
  <c r="Y69" i="25"/>
  <c r="V69" i="25"/>
  <c r="E69" i="25"/>
  <c r="F69" i="25" s="1"/>
  <c r="I68" i="25"/>
  <c r="B68" i="25"/>
  <c r="AD65" i="25"/>
  <c r="V65" i="25"/>
  <c r="AT64" i="25"/>
  <c r="AK64" i="25"/>
  <c r="V64" i="25"/>
  <c r="AT63" i="25"/>
  <c r="V63" i="25"/>
  <c r="AT62" i="25"/>
  <c r="AN62" i="25"/>
  <c r="AP62" i="25" s="1"/>
  <c r="AB62" i="25"/>
  <c r="Z62" i="25"/>
  <c r="X62" i="25"/>
  <c r="V62" i="25"/>
  <c r="L62" i="25"/>
  <c r="I62" i="25"/>
  <c r="AT61" i="25"/>
  <c r="AB61" i="25"/>
  <c r="Z61" i="25"/>
  <c r="X61" i="25"/>
  <c r="V61" i="25"/>
  <c r="AT60" i="25"/>
  <c r="AN60" i="25"/>
  <c r="AP60" i="25" s="1"/>
  <c r="AB60" i="25"/>
  <c r="Z60" i="25"/>
  <c r="Y60" i="25"/>
  <c r="X60" i="25"/>
  <c r="V60" i="25"/>
  <c r="AJ62" i="25" s="1"/>
  <c r="BB59" i="25"/>
  <c r="AT59" i="25"/>
  <c r="AN59" i="25"/>
  <c r="AP59" i="25" s="1"/>
  <c r="AB59" i="25"/>
  <c r="Z59" i="25"/>
  <c r="Y59" i="25"/>
  <c r="V59" i="25"/>
  <c r="BB60" i="25" s="1"/>
  <c r="I58" i="25"/>
  <c r="B58" i="25"/>
  <c r="AD55" i="25"/>
  <c r="V55" i="25"/>
  <c r="AT54" i="25"/>
  <c r="AK54" i="25"/>
  <c r="V54" i="25"/>
  <c r="E54" i="25"/>
  <c r="F54" i="25" s="1"/>
  <c r="AT53" i="25"/>
  <c r="V53" i="25"/>
  <c r="E53" i="25"/>
  <c r="F53" i="25" s="1"/>
  <c r="AT52" i="25"/>
  <c r="AJ52" i="25"/>
  <c r="AB52" i="25"/>
  <c r="Z52" i="25"/>
  <c r="X52" i="25"/>
  <c r="V52" i="25"/>
  <c r="L52" i="25"/>
  <c r="I52" i="25"/>
  <c r="F52" i="25"/>
  <c r="E52" i="25"/>
  <c r="AT51" i="25"/>
  <c r="AN51" i="25"/>
  <c r="AP51" i="25" s="1"/>
  <c r="AV51" i="25" s="1"/>
  <c r="AB51" i="25"/>
  <c r="Z51" i="25"/>
  <c r="X51" i="25"/>
  <c r="V51" i="25"/>
  <c r="E51" i="25"/>
  <c r="F51" i="25" s="1"/>
  <c r="BB50" i="25"/>
  <c r="AT50" i="25"/>
  <c r="AB50" i="25"/>
  <c r="Z50" i="25"/>
  <c r="Y50" i="25"/>
  <c r="X50" i="25"/>
  <c r="V50" i="25"/>
  <c r="E50" i="25"/>
  <c r="F50" i="25" s="1"/>
  <c r="AT49" i="25"/>
  <c r="AN49" i="25"/>
  <c r="AP49" i="25" s="1"/>
  <c r="AV49" i="25" s="1"/>
  <c r="AB49" i="25"/>
  <c r="Z49" i="25"/>
  <c r="Y49" i="25"/>
  <c r="V49" i="25"/>
  <c r="BB49" i="25" s="1"/>
  <c r="E49" i="25"/>
  <c r="F49" i="25" s="1"/>
  <c r="I48" i="25"/>
  <c r="B48" i="25"/>
  <c r="AD45" i="25"/>
  <c r="V45" i="25"/>
  <c r="AT44" i="25"/>
  <c r="V44" i="25"/>
  <c r="E44" i="25"/>
  <c r="F44" i="25" s="1"/>
  <c r="AT43" i="25"/>
  <c r="V43" i="25"/>
  <c r="E43" i="25"/>
  <c r="F43" i="25" s="1"/>
  <c r="AT42" i="25"/>
  <c r="AB42" i="25"/>
  <c r="Z42" i="25"/>
  <c r="X42" i="25"/>
  <c r="AN39" i="25" s="1"/>
  <c r="AP39" i="25" s="1"/>
  <c r="V42" i="25"/>
  <c r="L42" i="25"/>
  <c r="I42" i="25"/>
  <c r="E42" i="25"/>
  <c r="F42" i="25" s="1"/>
  <c r="AT41" i="25"/>
  <c r="AB41" i="25"/>
  <c r="Z41" i="25"/>
  <c r="X41" i="25"/>
  <c r="V41" i="25"/>
  <c r="E41" i="25"/>
  <c r="F41" i="25" s="1"/>
  <c r="AT40" i="25"/>
  <c r="AN40" i="25"/>
  <c r="AP40" i="25" s="1"/>
  <c r="AB40" i="25"/>
  <c r="Z40" i="25"/>
  <c r="Y40" i="25"/>
  <c r="X40" i="25"/>
  <c r="V40" i="25"/>
  <c r="E40" i="25"/>
  <c r="F40" i="25" s="1"/>
  <c r="AT39" i="25"/>
  <c r="AV39" i="25" s="1"/>
  <c r="AB39" i="25"/>
  <c r="Z39" i="25"/>
  <c r="Y39" i="25"/>
  <c r="X39" i="25"/>
  <c r="AJ39" i="25" s="1"/>
  <c r="V39" i="25"/>
  <c r="BB40" i="25" s="1"/>
  <c r="E39" i="25"/>
  <c r="F39" i="25" s="1"/>
  <c r="I38" i="25"/>
  <c r="B38" i="25"/>
  <c r="AD35" i="25"/>
  <c r="V35" i="25"/>
  <c r="AT34" i="25"/>
  <c r="V34" i="25"/>
  <c r="AT33" i="25"/>
  <c r="V33" i="25"/>
  <c r="AT32" i="25"/>
  <c r="AB32" i="25"/>
  <c r="Z32" i="25"/>
  <c r="X32" i="25"/>
  <c r="AN32" i="25" s="1"/>
  <c r="AP32" i="25" s="1"/>
  <c r="V32" i="25"/>
  <c r="L32" i="25"/>
  <c r="I32" i="25"/>
  <c r="AT31" i="25"/>
  <c r="AB31" i="25"/>
  <c r="Z31" i="25"/>
  <c r="X31" i="25"/>
  <c r="V31" i="25"/>
  <c r="BB30" i="25"/>
  <c r="AT30" i="25"/>
  <c r="AB30" i="25"/>
  <c r="Z30" i="25"/>
  <c r="Y30" i="25"/>
  <c r="X30" i="25"/>
  <c r="V30" i="25"/>
  <c r="X29" i="25" s="1"/>
  <c r="AJ31" i="25" s="1"/>
  <c r="AT29" i="25"/>
  <c r="AB29" i="25"/>
  <c r="Z29" i="25"/>
  <c r="Y29" i="25"/>
  <c r="V29" i="25"/>
  <c r="I28" i="25"/>
  <c r="B28" i="25"/>
  <c r="D4" i="26" l="1"/>
  <c r="D8" i="26" s="1"/>
  <c r="D2" i="26"/>
  <c r="F7" i="26" s="1"/>
  <c r="F5" i="26"/>
  <c r="D1" i="26"/>
  <c r="D5" i="26" s="1"/>
  <c r="D6" i="26"/>
  <c r="AJ30" i="25"/>
  <c r="BB29" i="25"/>
  <c r="AV31" i="25"/>
  <c r="AV32" i="25"/>
  <c r="AN31" i="25"/>
  <c r="AP31" i="25" s="1"/>
  <c r="X59" i="25"/>
  <c r="AV59" i="25"/>
  <c r="AV60" i="25"/>
  <c r="AV62" i="25"/>
  <c r="AH110" i="25"/>
  <c r="AH111" i="25" s="1"/>
  <c r="E117" i="25" s="1"/>
  <c r="CN149" i="25" s="1"/>
  <c r="F110" i="25"/>
  <c r="AV63" i="25"/>
  <c r="AV41" i="25"/>
  <c r="AN34" i="25"/>
  <c r="AP34" i="25" s="1"/>
  <c r="AV34" i="25" s="1"/>
  <c r="AN52" i="25"/>
  <c r="AP52" i="25" s="1"/>
  <c r="AN50" i="25"/>
  <c r="AP50" i="25" s="1"/>
  <c r="AV50" i="25" s="1"/>
  <c r="V110" i="25"/>
  <c r="BB39" i="25"/>
  <c r="AJ74" i="25"/>
  <c r="AH90" i="25"/>
  <c r="AH91" i="25" s="1"/>
  <c r="E97" i="25" s="1"/>
  <c r="AN33" i="25"/>
  <c r="AP33" i="25" s="1"/>
  <c r="AV33" i="25" s="1"/>
  <c r="AN42" i="25"/>
  <c r="AP42" i="25" s="1"/>
  <c r="AV42" i="25" s="1"/>
  <c r="AN44" i="25"/>
  <c r="AP44" i="25" s="1"/>
  <c r="AN41" i="25"/>
  <c r="AP41" i="25" s="1"/>
  <c r="AN43" i="25"/>
  <c r="AP43" i="25" s="1"/>
  <c r="AV43" i="25" s="1"/>
  <c r="AJ49" i="25"/>
  <c r="AJ53" i="25" s="1"/>
  <c r="X49" i="25"/>
  <c r="AJ54" i="25" s="1"/>
  <c r="AV52" i="25"/>
  <c r="X69" i="25"/>
  <c r="AJ69" i="25" s="1"/>
  <c r="AV71" i="25"/>
  <c r="AJ79" i="25"/>
  <c r="X79" i="25"/>
  <c r="V114" i="25"/>
  <c r="V115" i="25"/>
  <c r="V111" i="25"/>
  <c r="V112" i="25"/>
  <c r="AN30" i="25"/>
  <c r="AP30" i="25" s="1"/>
  <c r="AV30" i="25" s="1"/>
  <c r="AN54" i="25"/>
  <c r="AP54" i="25" s="1"/>
  <c r="AV54" i="25" s="1"/>
  <c r="AN72" i="25"/>
  <c r="AP72" i="25" s="1"/>
  <c r="AV72" i="25" s="1"/>
  <c r="AN70" i="25"/>
  <c r="AP70" i="25" s="1"/>
  <c r="AV70" i="25" s="1"/>
  <c r="AN74" i="25"/>
  <c r="AP74" i="25" s="1"/>
  <c r="AN71" i="25"/>
  <c r="AP71" i="25" s="1"/>
  <c r="AV74" i="25"/>
  <c r="AJ84" i="25"/>
  <c r="AL80" i="25" s="1"/>
  <c r="AN29" i="25"/>
  <c r="AP29" i="25" s="1"/>
  <c r="AV29" i="25" s="1"/>
  <c r="AV40" i="25"/>
  <c r="AV44" i="25"/>
  <c r="AN69" i="25"/>
  <c r="AP69" i="25" s="1"/>
  <c r="AV69" i="25" s="1"/>
  <c r="AN73" i="25"/>
  <c r="AP73" i="25" s="1"/>
  <c r="AV73" i="25" s="1"/>
  <c r="AV80" i="25"/>
  <c r="AN84" i="25"/>
  <c r="AP84" i="25" s="1"/>
  <c r="AV84" i="25" s="1"/>
  <c r="AN79" i="25"/>
  <c r="AP79" i="25" s="1"/>
  <c r="AV79" i="25" s="1"/>
  <c r="V113" i="25"/>
  <c r="AJ51" i="25"/>
  <c r="BB70" i="25"/>
  <c r="AN53" i="25"/>
  <c r="AP53" i="25" s="1"/>
  <c r="AV53" i="25" s="1"/>
  <c r="AN64" i="25"/>
  <c r="AP64" i="25" s="1"/>
  <c r="AV64" i="25" s="1"/>
  <c r="AN61" i="25"/>
  <c r="AP61" i="25" s="1"/>
  <c r="AV61" i="25" s="1"/>
  <c r="AN63" i="25"/>
  <c r="AP63" i="25" s="1"/>
  <c r="AN80" i="25"/>
  <c r="AP80" i="25" s="1"/>
  <c r="AN82" i="25"/>
  <c r="AP82" i="25" s="1"/>
  <c r="AV82" i="25" s="1"/>
  <c r="F6" i="26" l="1"/>
  <c r="D10" i="26"/>
  <c r="D7" i="26"/>
  <c r="D9" i="26"/>
  <c r="AL60" i="25"/>
  <c r="AJ59" i="25"/>
  <c r="AJ63" i="25" s="1"/>
  <c r="F117" i="25"/>
  <c r="CM149" i="25" s="1"/>
  <c r="AL51" i="25"/>
  <c r="AL52" i="25" s="1"/>
  <c r="AL50" i="25"/>
  <c r="AL53" i="25"/>
  <c r="AL54" i="25"/>
  <c r="AJ71" i="25"/>
  <c r="AL72" i="25"/>
  <c r="AJ73" i="25"/>
  <c r="AL61" i="25"/>
  <c r="AL63" i="25" s="1"/>
  <c r="AJ83" i="25"/>
  <c r="AL82" i="25"/>
  <c r="AL70" i="25"/>
  <c r="AL73" i="25"/>
  <c r="AJ81" i="25"/>
  <c r="AL83" i="25"/>
  <c r="CN147" i="25"/>
  <c r="F97" i="25"/>
  <c r="CM147" i="25" s="1"/>
  <c r="AL62" i="25" l="1"/>
  <c r="AL84" i="25"/>
  <c r="BJ49" i="25"/>
  <c r="BJ51" i="25"/>
  <c r="BJ52" i="25"/>
  <c r="BJ50" i="25"/>
  <c r="AL74" i="25"/>
  <c r="AX52" i="25"/>
  <c r="BD52" i="25" s="1"/>
  <c r="AX50" i="25"/>
  <c r="BD50" i="25" s="1"/>
  <c r="BF50" i="25" s="1"/>
  <c r="BH50" i="25" s="1"/>
  <c r="AR51" i="25"/>
  <c r="AZ51" i="25" s="1"/>
  <c r="AR49" i="25"/>
  <c r="AZ49" i="25" s="1"/>
  <c r="AR53" i="25"/>
  <c r="AZ53" i="25" s="1"/>
  <c r="AR52" i="25"/>
  <c r="AZ52" i="25" s="1"/>
  <c r="AX54" i="25"/>
  <c r="BD54" i="25" s="1"/>
  <c r="BF54" i="25" s="1"/>
  <c r="BH54" i="25" s="1"/>
  <c r="AX51" i="25"/>
  <c r="BD51" i="25" s="1"/>
  <c r="AR50" i="25"/>
  <c r="AZ50" i="25" s="1"/>
  <c r="AR54" i="25"/>
  <c r="AZ54" i="25" s="1"/>
  <c r="AX53" i="25"/>
  <c r="BD53" i="25" s="1"/>
  <c r="BF53" i="25" s="1"/>
  <c r="BH53" i="25" s="1"/>
  <c r="AX49" i="25"/>
  <c r="BD49" i="25" s="1"/>
  <c r="BF49" i="25" s="1"/>
  <c r="BH49" i="25" s="1"/>
  <c r="AR32" i="25" l="1"/>
  <c r="AZ32" i="25" s="1"/>
  <c r="AX39" i="25"/>
  <c r="BD39" i="25" s="1"/>
  <c r="AL64" i="25"/>
  <c r="AR63" i="25" s="1"/>
  <c r="AZ63" i="25" s="1"/>
  <c r="AX33" i="25"/>
  <c r="BD33" i="25" s="1"/>
  <c r="AX32" i="25"/>
  <c r="BD32" i="25" s="1"/>
  <c r="AR33" i="25"/>
  <c r="AZ33" i="25" s="1"/>
  <c r="AX74" i="25"/>
  <c r="AR71" i="25"/>
  <c r="AZ71" i="25" s="1"/>
  <c r="AR69" i="25"/>
  <c r="AZ69" i="25" s="1"/>
  <c r="AR73" i="25"/>
  <c r="AZ73" i="25" s="1"/>
  <c r="AX71" i="25"/>
  <c r="AX69" i="25"/>
  <c r="AR72" i="25"/>
  <c r="AZ72" i="25" s="1"/>
  <c r="AR70" i="25"/>
  <c r="AZ70" i="25" s="1"/>
  <c r="AR74" i="25"/>
  <c r="AZ74" i="25" s="1"/>
  <c r="AX73" i="25"/>
  <c r="AX72" i="25"/>
  <c r="AX70" i="25"/>
  <c r="BF52" i="25"/>
  <c r="BH52" i="25" s="1"/>
  <c r="BL52" i="25" s="1"/>
  <c r="BJ54" i="25"/>
  <c r="BL54" i="25" s="1"/>
  <c r="BL53" i="25"/>
  <c r="AR84" i="25"/>
  <c r="AZ84" i="25" s="1"/>
  <c r="AX82" i="25"/>
  <c r="AX80" i="25"/>
  <c r="AX84" i="25"/>
  <c r="AR81" i="25"/>
  <c r="AZ81" i="25" s="1"/>
  <c r="AR79" i="25"/>
  <c r="AZ79" i="25" s="1"/>
  <c r="AR80" i="25"/>
  <c r="AZ80" i="25" s="1"/>
  <c r="AX83" i="25"/>
  <c r="AX79" i="25"/>
  <c r="AR83" i="25"/>
  <c r="AZ83" i="25" s="1"/>
  <c r="AR82" i="25"/>
  <c r="AZ82" i="25" s="1"/>
  <c r="AX81" i="25"/>
  <c r="BL50" i="25"/>
  <c r="BL49" i="25"/>
  <c r="BF51" i="25"/>
  <c r="BH51" i="25" s="1"/>
  <c r="BL51" i="25" s="1"/>
  <c r="BJ53" i="25"/>
  <c r="AX61" i="25" l="1"/>
  <c r="BD61" i="25" s="1"/>
  <c r="AR59" i="25"/>
  <c r="AZ59" i="25" s="1"/>
  <c r="AR60" i="25"/>
  <c r="AZ60" i="25" s="1"/>
  <c r="AR64" i="25"/>
  <c r="AZ64" i="25" s="1"/>
  <c r="AX64" i="25"/>
  <c r="AR31" i="25"/>
  <c r="AZ31" i="25" s="1"/>
  <c r="BJ32" i="25"/>
  <c r="AX34" i="25"/>
  <c r="BD34" i="25" s="1"/>
  <c r="AX29" i="25"/>
  <c r="BD29" i="25" s="1"/>
  <c r="AR34" i="25"/>
  <c r="AZ34" i="25" s="1"/>
  <c r="AX31" i="25"/>
  <c r="BD31" i="25" s="1"/>
  <c r="BF31" i="25" s="1"/>
  <c r="BH31" i="25" s="1"/>
  <c r="AX30" i="25"/>
  <c r="BD30" i="25" s="1"/>
  <c r="AR29" i="25"/>
  <c r="AZ29" i="25" s="1"/>
  <c r="BF32" i="25"/>
  <c r="BH32" i="25" s="1"/>
  <c r="AR30" i="25"/>
  <c r="AZ30" i="25" s="1"/>
  <c r="BJ33" i="25"/>
  <c r="AR44" i="25"/>
  <c r="AZ44" i="25" s="1"/>
  <c r="AX41" i="25"/>
  <c r="BD41" i="25" s="1"/>
  <c r="AR40" i="25"/>
  <c r="AZ40" i="25" s="1"/>
  <c r="AR43" i="25"/>
  <c r="AZ43" i="25" s="1"/>
  <c r="AR39" i="25"/>
  <c r="AZ39" i="25" s="1"/>
  <c r="AR42" i="25"/>
  <c r="AZ42" i="25" s="1"/>
  <c r="AX40" i="25"/>
  <c r="BD40" i="25" s="1"/>
  <c r="BF40" i="25" s="1"/>
  <c r="BH40" i="25" s="1"/>
  <c r="AX44" i="25"/>
  <c r="BD44" i="25" s="1"/>
  <c r="BF44" i="25" s="1"/>
  <c r="BH44" i="25" s="1"/>
  <c r="AR41" i="25"/>
  <c r="AZ41" i="25" s="1"/>
  <c r="AX42" i="25"/>
  <c r="BD42" i="25" s="1"/>
  <c r="BF42" i="25" s="1"/>
  <c r="BH42" i="25" s="1"/>
  <c r="AX43" i="25"/>
  <c r="BD43" i="25" s="1"/>
  <c r="BF41" i="25"/>
  <c r="BH41" i="25" s="1"/>
  <c r="BJ39" i="25"/>
  <c r="AX59" i="25"/>
  <c r="BD59" i="25" s="1"/>
  <c r="BF59" i="25" s="1"/>
  <c r="BH59" i="25" s="1"/>
  <c r="AX60" i="25"/>
  <c r="BD60" i="25" s="1"/>
  <c r="BF60" i="25" s="1"/>
  <c r="BH60" i="25" s="1"/>
  <c r="AR62" i="25"/>
  <c r="AZ62" i="25" s="1"/>
  <c r="AX62" i="25"/>
  <c r="BD62" i="25" s="1"/>
  <c r="AX63" i="25"/>
  <c r="BD63" i="25" s="1"/>
  <c r="BF63" i="25" s="1"/>
  <c r="BH63" i="25" s="1"/>
  <c r="AR61" i="25"/>
  <c r="AZ61" i="25" s="1"/>
  <c r="BF61" i="25" s="1"/>
  <c r="BH61" i="25" s="1"/>
  <c r="BJ61" i="25"/>
  <c r="BJ62" i="25"/>
  <c r="BD71" i="25"/>
  <c r="BF71" i="25" s="1"/>
  <c r="BH71" i="25" s="1"/>
  <c r="BJ71" i="25"/>
  <c r="BD81" i="25"/>
  <c r="BF81" i="25" s="1"/>
  <c r="BH81" i="25" s="1"/>
  <c r="BL81" i="25" s="1"/>
  <c r="BJ81" i="25"/>
  <c r="BD83" i="25"/>
  <c r="BF83" i="25" s="1"/>
  <c r="BH83" i="25" s="1"/>
  <c r="BJ83" i="25"/>
  <c r="E32" i="25"/>
  <c r="F32" i="25" s="1"/>
  <c r="BD80" i="25"/>
  <c r="BF80" i="25" s="1"/>
  <c r="BH80" i="25" s="1"/>
  <c r="BJ80" i="25"/>
  <c r="BJ31" i="25"/>
  <c r="E31" i="25" s="1"/>
  <c r="F31" i="25" s="1"/>
  <c r="BD72" i="25"/>
  <c r="BF72" i="25" s="1"/>
  <c r="BH72" i="25" s="1"/>
  <c r="BJ72" i="25"/>
  <c r="BN49" i="25"/>
  <c r="BN50" i="25" s="1"/>
  <c r="E56" i="25" s="1"/>
  <c r="BD79" i="25"/>
  <c r="BF79" i="25" s="1"/>
  <c r="BH79" i="25" s="1"/>
  <c r="BJ79" i="25"/>
  <c r="BD74" i="25"/>
  <c r="BF74" i="25" s="1"/>
  <c r="BH74" i="25" s="1"/>
  <c r="BL74" i="25" s="1"/>
  <c r="BJ74" i="25"/>
  <c r="BD84" i="25"/>
  <c r="BF84" i="25" s="1"/>
  <c r="BH84" i="25" s="1"/>
  <c r="BJ84" i="25"/>
  <c r="BD70" i="25"/>
  <c r="BF70" i="25" s="1"/>
  <c r="BH70" i="25" s="1"/>
  <c r="BL70" i="25" s="1"/>
  <c r="BJ70" i="25"/>
  <c r="BF39" i="25"/>
  <c r="BH39" i="25" s="1"/>
  <c r="BD82" i="25"/>
  <c r="BF82" i="25" s="1"/>
  <c r="BH82" i="25" s="1"/>
  <c r="BJ82" i="25"/>
  <c r="BD73" i="25"/>
  <c r="BF73" i="25" s="1"/>
  <c r="BH73" i="25" s="1"/>
  <c r="BJ73" i="25"/>
  <c r="BD69" i="25"/>
  <c r="BF69" i="25" s="1"/>
  <c r="BH69" i="25" s="1"/>
  <c r="BL69" i="25" s="1"/>
  <c r="BJ69" i="25"/>
  <c r="BF34" i="25"/>
  <c r="BH34" i="25" s="1"/>
  <c r="BF33" i="25"/>
  <c r="BH33" i="25" s="1"/>
  <c r="BL32" i="25" l="1"/>
  <c r="BJ34" i="25"/>
  <c r="BJ60" i="25"/>
  <c r="BJ63" i="25"/>
  <c r="BJ59" i="25"/>
  <c r="BL59" i="25" s="1"/>
  <c r="V100" i="25" s="1"/>
  <c r="E100" i="25" s="1"/>
  <c r="F100" i="25" s="1"/>
  <c r="BD64" i="25"/>
  <c r="BF64" i="25" s="1"/>
  <c r="BH64" i="25" s="1"/>
  <c r="BJ64" i="25"/>
  <c r="BL31" i="25"/>
  <c r="BF29" i="25"/>
  <c r="BH29" i="25" s="1"/>
  <c r="BJ30" i="25"/>
  <c r="BF30" i="25"/>
  <c r="BH30" i="25" s="1"/>
  <c r="BL30" i="25" s="1"/>
  <c r="BJ29" i="25"/>
  <c r="BF43" i="25"/>
  <c r="BH43" i="25" s="1"/>
  <c r="BJ43" i="25"/>
  <c r="BL43" i="25" s="1"/>
  <c r="V94" i="25" s="1"/>
  <c r="BJ44" i="25"/>
  <c r="BL44" i="25" s="1"/>
  <c r="V95" i="25" s="1"/>
  <c r="BJ40" i="25"/>
  <c r="BJ42" i="25"/>
  <c r="BL42" i="25" s="1"/>
  <c r="V93" i="25" s="1"/>
  <c r="BJ41" i="25"/>
  <c r="BL41" i="25" s="1"/>
  <c r="V92" i="25" s="1"/>
  <c r="BL39" i="25"/>
  <c r="V90" i="25" s="1"/>
  <c r="BL40" i="25"/>
  <c r="V91" i="25" s="1"/>
  <c r="BF62" i="25"/>
  <c r="BH62" i="25" s="1"/>
  <c r="E62" i="25" s="1"/>
  <c r="F62" i="25" s="1"/>
  <c r="E63" i="25"/>
  <c r="F63" i="25" s="1"/>
  <c r="BL61" i="25"/>
  <c r="V102" i="25" s="1"/>
  <c r="E102" i="25" s="1"/>
  <c r="F102" i="25" s="1"/>
  <c r="E61" i="25"/>
  <c r="F61" i="25" s="1"/>
  <c r="BL63" i="25"/>
  <c r="V104" i="25" s="1"/>
  <c r="E104" i="25" s="1"/>
  <c r="F104" i="25" s="1"/>
  <c r="BL60" i="25"/>
  <c r="V101" i="25" s="1"/>
  <c r="E101" i="25" s="1"/>
  <c r="F101" i="25" s="1"/>
  <c r="E59" i="25"/>
  <c r="F59" i="25" s="1"/>
  <c r="E60" i="25"/>
  <c r="F60" i="25" s="1"/>
  <c r="BL84" i="25"/>
  <c r="BL80" i="25"/>
  <c r="BL71" i="25"/>
  <c r="BN69" i="25" s="1"/>
  <c r="BN70" i="25" s="1"/>
  <c r="E76" i="25" s="1"/>
  <c r="BL34" i="25"/>
  <c r="E34" i="25"/>
  <c r="F34" i="25" s="1"/>
  <c r="BL73" i="25"/>
  <c r="BL82" i="25"/>
  <c r="BL83" i="25"/>
  <c r="BL33" i="25"/>
  <c r="E33" i="25"/>
  <c r="F33" i="25" s="1"/>
  <c r="BL79" i="25"/>
  <c r="BN79" i="25" s="1"/>
  <c r="BN80" i="25" s="1"/>
  <c r="E86" i="25" s="1"/>
  <c r="BL72" i="25"/>
  <c r="CN143" i="25"/>
  <c r="F56" i="25"/>
  <c r="CM143" i="25" s="1"/>
  <c r="BL62" i="25" l="1"/>
  <c r="V103" i="25" s="1"/>
  <c r="E103" i="25" s="1"/>
  <c r="F103" i="25" s="1"/>
  <c r="BL64" i="25"/>
  <c r="V105" i="25" s="1"/>
  <c r="E105" i="25" s="1"/>
  <c r="F105" i="25" s="1"/>
  <c r="E64" i="25"/>
  <c r="F64" i="25" s="1"/>
  <c r="BL29" i="25"/>
  <c r="BN29" i="25" s="1"/>
  <c r="BN30" i="25" s="1"/>
  <c r="E36" i="25" s="1"/>
  <c r="F36" i="25" s="1"/>
  <c r="CM141" i="25" s="1"/>
  <c r="E30" i="25"/>
  <c r="F30" i="25" s="1"/>
  <c r="E29" i="25"/>
  <c r="F29" i="25" s="1"/>
  <c r="BN39" i="25"/>
  <c r="BN40" i="25" s="1"/>
  <c r="E46" i="25" s="1"/>
  <c r="F46" i="25" s="1"/>
  <c r="CM142" i="25" s="1"/>
  <c r="BN59" i="25"/>
  <c r="BN60" i="25" s="1"/>
  <c r="E66" i="25" s="1"/>
  <c r="F66" i="25" s="1"/>
  <c r="CM144" i="25" s="1"/>
  <c r="CN145" i="25"/>
  <c r="F76" i="25"/>
  <c r="CM145" i="25" s="1"/>
  <c r="CN142" i="25"/>
  <c r="F86" i="25"/>
  <c r="CM146" i="25" s="1"/>
  <c r="CN146" i="25"/>
  <c r="AH100" i="25" l="1"/>
  <c r="AH101" i="25" s="1"/>
  <c r="E107" i="25" s="1"/>
  <c r="F107" i="25" s="1"/>
  <c r="CM148" i="25" s="1"/>
  <c r="CN141" i="25"/>
  <c r="CN144" i="25"/>
  <c r="CN148" i="25" l="1"/>
</calcChain>
</file>

<file path=xl/sharedStrings.xml><?xml version="1.0" encoding="utf-8"?>
<sst xmlns="http://schemas.openxmlformats.org/spreadsheetml/2006/main" count="837" uniqueCount="144">
  <si>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</si>
  <si>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</si>
  <si>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</si>
  <si>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</si>
  <si>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</si>
  <si>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</si>
  <si>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</si>
  <si>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</si>
  <si>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</si>
  <si>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</si>
  <si>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</si>
  <si>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</si>
  <si>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</si>
  <si>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</si>
  <si>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</si>
  <si>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</si>
  <si>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</si>
  <si>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</si>
  <si>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</si>
  <si>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</si>
  <si>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</si>
  <si>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</si>
  <si>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</si>
  <si>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</si>
  <si>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</si>
  <si>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</si>
  <si>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</si>
  <si>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</si>
  <si>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</si>
  <si>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</si>
  <si>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</si>
  <si>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</si>
  <si>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</si>
  <si>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</si>
  <si>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</si>
  <si>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</si>
  <si>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</si>
  <si>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</si>
  <si>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</si>
  <si>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</si>
  <si>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</si>
  <si>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</si>
  <si>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</si>
  <si>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</si>
  <si>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</si>
  <si>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</si>
  <si>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</si>
  <si>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</si>
  <si>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</si>
  <si>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</si>
  <si>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</si>
  <si>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</si>
  <si>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</si>
  <si>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</si>
  <si>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</si>
  <si>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</si>
  <si>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</si>
  <si>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</si>
  <si>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</si>
  <si>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</si>
  <si>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</si>
  <si>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</si>
  <si>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</si>
  <si>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</si>
  <si>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</si>
  <si>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</si>
  <si>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</si>
  <si>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</si>
  <si>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</si>
  <si>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</si>
  <si>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</si>
  <si>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</si>
  <si>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</si>
  <si>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</si>
  <si>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</si>
  <si>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</si>
  <si>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</si>
  <si>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</si>
  <si>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</si>
  <si>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</si>
  <si>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</si>
  <si>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</si>
  <si>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</si>
  <si>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</si>
  <si>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</si>
  <si>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</si>
  <si>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</si>
  <si>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</si>
  <si>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</si>
  <si>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</si>
  <si>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</si>
  <si>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</si>
  <si>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</si>
  <si>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triggers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</si>
  <si>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</si>
  <si>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</si>
  <si>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</si>
  <si>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</si>
  <si>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</si>
  <si>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</si>
  <si>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</si>
  <si>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</si>
  <si>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</si>
  <si>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</si>
  <si>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</si>
  <si>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</si>
  <si>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</si>
  <si>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</si>
  <si>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</si>
  <si>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</si>
  <si>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</si>
  <si>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</si>
  <si>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</si>
  <si>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</si>
  <si>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Sword</t>
  </si>
  <si>
    <t>Talon</t>
  </si>
  <si>
    <t>2x Talons</t>
  </si>
  <si>
    <t>Axe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</si>
  <si>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</si>
  <si>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</si>
  <si>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</si>
  <si>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</si>
  <si>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</si>
  <si>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</si>
  <si>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</si>
  <si>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</si>
  <si>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</si>
  <si>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</si>
  <si>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 xml:space="preserve"> </t>
  </si>
  <si>
    <t>trigger</t>
  </si>
  <si>
    <t>reroll 1's</t>
  </si>
  <si>
    <t>reroll failed</t>
  </si>
  <si>
    <t>(m)hits1</t>
  </si>
  <si>
    <t>(m)hits2</t>
  </si>
  <si>
    <t>(m)triggers1</t>
  </si>
  <si>
    <t>(m)triggers2</t>
  </si>
  <si>
    <t>when</t>
  </si>
  <si>
    <t>no rerolls</t>
  </si>
  <si>
    <t>OR(reroll 1's,no rerolls,+-hit&lt;0)</t>
  </si>
  <si>
    <t>TESTS</t>
  </si>
  <si>
    <t>BS</t>
  </si>
  <si>
    <t>AND(reroll failed,+-hit&gt;=0)</t>
  </si>
  <si>
    <t>AND(BS&lt;mTrigger,reroll failed)</t>
  </si>
  <si>
    <t>OR(BS&gt;=mTrigger,+-hit&lt;0,no rerolls)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</si>
</sst>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11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Font="1"/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2x Talons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110-823D-B913BA8D4415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Sword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D-4110-823D-B913BA8D4415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Talon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D-4110-823D-B913BA8D4415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Axe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D-4110-823D-B913BA8D4415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D-4110-823D-B913BA8D4415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D-4110-823D-B913BA8D4415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Sword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ED-4110-823D-B913BA8D4415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Axe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2.6577503429355283E-2</c:v>
                </c:pt>
                <c:pt idx="1">
                  <c:v>2.5377229080932782E-2</c:v>
                </c:pt>
                <c:pt idx="2">
                  <c:v>2.1262002743484224E-2</c:v>
                </c:pt>
                <c:pt idx="3">
                  <c:v>2.1262002743484224E-2</c:v>
                </c:pt>
                <c:pt idx="4">
                  <c:v>2.0061728395061727E-2</c:v>
                </c:pt>
                <c:pt idx="5">
                  <c:v>1.4746227709190674E-2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ED-4110-823D-B913BA8D4415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ED-4110-823D-B913BA8D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2x Talons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E-4869-B813-C1F233921F1F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Sword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E-4869-B813-C1F233921F1F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Talon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E-4869-B813-C1F233921F1F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Axe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3.7037037037037033</c:v>
                </c:pt>
                <c:pt idx="1">
                  <c:v>3.7037037037037033</c:v>
                </c:pt>
                <c:pt idx="2">
                  <c:v>2.9629629629629628</c:v>
                </c:pt>
                <c:pt idx="3">
                  <c:v>2.9629629629629628</c:v>
                </c:pt>
                <c:pt idx="4">
                  <c:v>2.9629629629629628</c:v>
                </c:pt>
                <c:pt idx="5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E-4869-B813-C1F233921F1F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DE-4869-B813-C1F233921F1F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DE-4869-B813-C1F233921F1F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Sword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DE-4869-B813-C1F233921F1F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Axe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4.783950617283951</c:v>
                </c:pt>
                <c:pt idx="1">
                  <c:v>4.5679012345679011</c:v>
                </c:pt>
                <c:pt idx="2">
                  <c:v>3.8271604938271606</c:v>
                </c:pt>
                <c:pt idx="3">
                  <c:v>3.8271604938271606</c:v>
                </c:pt>
                <c:pt idx="4">
                  <c:v>3.6111111111111112</c:v>
                </c:pt>
                <c:pt idx="5">
                  <c:v>2.6543209876543212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DE-4869-B813-C1F233921F1F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DE-4869-B813-C1F23392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checked="Checked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checked="Checked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checked="Checked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checked="Checked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checked="Checked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checked="Checked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checked="Checked" fmlaLink="$AH$39" lockText="1" noThreeD="1"/>
</file>

<file path=xl/ctrlProps/ctrlProp87.xml><?xml version="1.0" encoding="utf-8"?>
<formControlPr xmlns="http://schemas.microsoft.com/office/spreadsheetml/2009/9/main" objectType="CheckBox" checked="Checked" fmlaLink="$AH$49" lockText="1" noThreeD="1"/>
</file>

<file path=xl/ctrlProps/ctrlProp88.xml><?xml version="1.0" encoding="utf-8"?>
<formControlPr xmlns="http://schemas.microsoft.com/office/spreadsheetml/2009/9/main" objectType="CheckBox" checked="Checked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C532919-2913-40FD-B1CE-B5BBE30D8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A3B49347-618E-4559-8FD8-99C0997E7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6A6FAF37-F1B5-4E1B-A6FF-4243D0AEF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D402433C-AC2F-4D88-ADF7-1F11F4C90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307D3D8-C315-4B27-8FC1-D010C8721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E9933174-EEEB-4B06-8720-D28EEA0DD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BE52C44-95FD-4A91-B0C6-7969B8E2F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64467905-4C14-4BCB-B860-0DC19BC92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C805DB17-EAAB-4847-A9EB-4D23E5FCA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D49998CE-79A5-482C-897E-569DF9AFB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B7637FC-BA82-462C-8BAD-54FC467AA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913FA11E-6CA8-4739-887D-C6B1B4391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90BF1F3A-D4A5-45C2-B603-A941C150B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9896F6C3-C8EB-4328-9865-4E44A1499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6EE52FA9-5289-47AC-8DDA-2B3E9DE45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5B8548A9-0033-4FAB-AD0F-C29106574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118F495F-2467-43A3-83EA-50DD4BE28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E6C497A5-E9A6-4CA9-9EA7-85E0D9C33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E06630F3-D6B5-4869-91FA-75B7C51DE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67CA696E-D61A-4356-80CB-204F97405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7D8B378D-B09E-4618-8DFD-25DCB15D2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B261767-AE02-4E12-975B-BB0523909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8F36FFFD-6B48-49C8-BE9E-1B380EF3C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B7B0BEEB-DC12-4A69-B7CA-3316155DE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7FF6F156-97E1-431A-8E00-0427679B6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BA71D2FC-E3D9-4C0A-A283-0B1E400E8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5B1CCBA1-3184-4E35-BBDD-466025B75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AD39CDD9-52A3-4096-943B-DC88985BE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8CB518F2-DC8C-4233-97A9-840795D97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B1557CAD-13F3-4F3F-AA2D-2C5CB367F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C988FE88-CFA7-44A1-90A0-8E8F1BBB3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88714866-2DD3-47BF-9ABC-099D37FF1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29490526-2B96-4168-BDBB-1E247B0CE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B681D419-E564-4D4A-9FA2-344197286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56A83266-9B8D-4BAD-901E-7B809E6BD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7E5D5CAA-A1B1-4C10-B811-F94E2E25D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281D7AB5-CBE0-473E-84C4-7B06F0ACB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B92ACEA4-27D1-4918-91FB-69C781A5F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E87EC4B1-8DAE-40AF-A6A4-7B27229D3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900C8761-1F9D-4A63-AC95-48E3E7C52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DBB68B25-F396-4DDD-86D9-03614B34E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42FA25C2-037B-4D65-9EF8-1195496AF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BEA857AD-CC8B-43A7-B4B3-8550AD891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9DB47E76-E179-4628-B4AE-96CC8D257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3F218BF8-F767-4A30-8660-AD968922C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481C9F96-A0B9-4551-B2B6-6A34BBEE3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326ACE50-48E9-4F36-9E3C-ACFA2E3AE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7582E3FE-14A1-4058-8B0C-1E6FA9C03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33548A93-D988-404C-BEB9-96D6D567D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A6E528D0-99FB-487F-BCB3-45E1A2D6B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4985878-AF98-45D2-8710-F183BFD71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BBF6DA63-A2A1-407C-9AD6-E84285DFC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B3E025D0-369D-435E-9112-AED0FCEAA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EE07AE1B-071D-4C4F-8281-869941D51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2B597FDC-AA89-4770-A1C9-B0FF76176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A9D32DAE-B4C1-4BC0-9E80-C65E87483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2E8202A4-8640-4E1C-A9D6-1C38520F6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6CFD2AD6-6E76-4110-A3B0-92FDC0643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3B855B1A-9F7E-4C69-9FA3-5F1BC2362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945C541A-AE5B-42A5-A024-64257AE42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31B944FD-A527-48D4-8E76-A12231AE4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A09E0C98-C16B-42F5-BECA-457CDAE89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6E42F0C7-231B-4543-8E39-137A20DA2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4B458171-8FA5-4DB0-A282-6FF7A6B95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7869C633-8204-4C78-9A4A-3E7D044B2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E306D089-800C-40F9-BB84-9F07F0F66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DAEA6394-4CCF-436E-9876-67DD72792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D0082B24-FEC9-4294-BE95-31ED60D70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8D283E1D-7F47-4B6F-95A6-9F591E594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2E0EDC76-91CB-45D5-BAE9-4154B268A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8D7FD9E9-0C8A-4ECF-9A95-1DAF7C04D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CD7F9D49-0CDD-496E-9F89-DCCF90C48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B875B2AC-4439-4E7D-A8EA-995475BF7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45DDB044-DE8C-4220-9F9E-3BDCA71F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3CBD1190-E72D-4EA0-B1BA-DC98B4B34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675AB94B-9397-4C1E-A03A-A6FCD38B3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BA14E8B4-D24B-4B93-8043-F0ECA4645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57AA889C-AB9D-4DD9-A580-ACF2EE56E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360952</xdr:colOff>
      <xdr:row>87</xdr:row>
      <xdr:rowOff>90730</xdr:rowOff>
    </xdr:from>
    <xdr:to>
      <xdr:col>83</xdr:col>
      <xdr:colOff>151236</xdr:colOff>
      <xdr:row>118</xdr:row>
      <xdr:rowOff>100531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D9B9D648-1699-403A-AD06-5380B85978D2}"/>
            </a:ext>
          </a:extLst>
        </xdr:cNvPr>
        <xdr:cNvGrpSpPr/>
      </xdr:nvGrpSpPr>
      <xdr:grpSpPr>
        <a:xfrm>
          <a:off x="4771027" y="11244505"/>
          <a:ext cx="40404884" cy="5648601"/>
          <a:chOff x="-18178507" y="90054360"/>
          <a:chExt cx="14509346" cy="565719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9B3901EF-C601-4351-9F34-8492F6E13803}"/>
              </a:ext>
            </a:extLst>
          </xdr:cNvPr>
          <xdr:cNvGraphicFramePr/>
        </xdr:nvGraphicFramePr>
        <xdr:xfrm>
          <a:off x="-15112766" y="90054360"/>
          <a:ext cx="11443605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8EF9CE0F-3B14-4EC4-9E3B-662EF50058A2}"/>
              </a:ext>
            </a:extLst>
          </xdr:cNvPr>
          <xdr:cNvGraphicFramePr>
            <a:graphicFrameLocks/>
          </xdr:cNvGraphicFramePr>
        </xdr:nvGraphicFramePr>
        <xdr:xfrm>
          <a:off x="-18178507" y="90216455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583540</xdr:colOff>
      <xdr:row>90</xdr:row>
      <xdr:rowOff>186364</xdr:rowOff>
    </xdr:from>
    <xdr:to>
      <xdr:col>13</xdr:col>
      <xdr:colOff>475590</xdr:colOff>
      <xdr:row>115</xdr:row>
      <xdr:rowOff>162760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30987AD-584B-4A94-8727-AE1CF10E16DD}"/>
            </a:ext>
          </a:extLst>
        </xdr:cNvPr>
        <xdr:cNvGrpSpPr/>
      </xdr:nvGrpSpPr>
      <xdr:grpSpPr>
        <a:xfrm>
          <a:off x="5574640" y="11844964"/>
          <a:ext cx="1054100" cy="4605546"/>
          <a:chOff x="10056628" y="628312"/>
          <a:chExt cx="1116584" cy="3069976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84" name="Picture 83">
                <a:extLst>
                  <a:ext uri="{FF2B5EF4-FFF2-40B4-BE49-F238E27FC236}">
                    <a16:creationId xmlns:a16="http://schemas.microsoft.com/office/drawing/2014/main" id="{F8C5BEB3-ADD4-45FA-BE6B-6142E56F87C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N$141:$CN$149" spid="_x0000_s7307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56628" y="730955"/>
                <a:ext cx="1116584" cy="296733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7E07140C-9F72-4BBC-ADC9-175F20224F27}"/>
              </a:ext>
            </a:extLst>
          </xdr:cNvPr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819B7DE5-963D-40F4-8A7E-97C308256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40DA292A-BF00-4F77-A1E4-1081DE4E3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5F9C3C7D-4788-401E-BD8A-818FBCB8C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A5A3253C-4BE5-4692-849B-A2220CD395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5ACBCDCB-0487-4BB2-BB1B-ABB921929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37498DC3-C70E-4E74-B7D3-C53433FAC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FF525255-06FB-4ED2-B7DA-AF8162640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BEB42C65-13A0-4FC3-B602-B0F098FD7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545322FD-5A59-4380-8F91-58C3BEAB1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5811DDB9-D9CC-469B-879D-3E6F3D1AC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539147D4-2C21-460F-BE2B-5B3C6C853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4F9D6EDB-9FF3-402E-A952-B5F293086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EEFFE249-5757-45B3-8C63-B0F221F87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9D1FFC54-37FA-400D-B2B5-CDC2A3685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539CB266-EC3D-4E52-B85F-5E3893B84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C096B702-9AD9-464A-A796-F567F2E21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E80806B7-5237-470C-9018-5D837C862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E847DF0A-E9BC-4132-89C0-CBECFC60F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624BB32D-94A6-4052-9AE9-1625779B3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74831777-6410-4B2F-A2C5-EF27B6258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C5D80166-7984-4F45-89C8-2C435251C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F13949B3-B115-428C-96CE-93483E74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38CA4560-E329-4587-9062-C611F03AB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57721A64-AB9E-4FB0-B9FA-29CDF1803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AECC22A2-4EAE-4BCB-99BA-AA83B8AD0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AF4B50EF-043D-4F7E-95FE-D20096828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C08439D1-FA8A-4D7C-B660-BD26EC7EA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E1E1EC0E-C82D-4DD4-B184-3B6482F7B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ECB9AFF2-3923-4931-B7FC-2D69015E0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B0EA21DC-E311-4A46-81D4-F0CFFA1F1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D61E42F1-1507-43F5-BB82-7B6B96307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2C214518-6D0D-42E2-9B0E-488D41349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75CF642E-58FF-4836-B680-7A254A3E0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160219</xdr:colOff>
      <xdr:row>87</xdr:row>
      <xdr:rowOff>104412</xdr:rowOff>
    </xdr:from>
    <xdr:to>
      <xdr:col>12</xdr:col>
      <xdr:colOff>52269</xdr:colOff>
      <xdr:row>112</xdr:row>
      <xdr:rowOff>126436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9DB78FB-24FB-4EEC-A57C-66AEE432D73B}"/>
            </a:ext>
          </a:extLst>
        </xdr:cNvPr>
        <xdr:cNvGrpSpPr/>
      </xdr:nvGrpSpPr>
      <xdr:grpSpPr>
        <a:xfrm>
          <a:off x="4579819" y="11280412"/>
          <a:ext cx="1060450" cy="4594024"/>
          <a:chOff x="10019633" y="628312"/>
          <a:chExt cx="1113861" cy="3032814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120" name="Picture 119">
                <a:extLst>
                  <a:ext uri="{FF2B5EF4-FFF2-40B4-BE49-F238E27FC236}">
                    <a16:creationId xmlns:a16="http://schemas.microsoft.com/office/drawing/2014/main" id="{0E1D7D2D-F0C9-4327-A911-3873624C076B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M$141:$CM$149" spid="_x0000_s7308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1113861" cy="293875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5927B1D6-B702-4724-BF65-265851344ED5}"/>
              </a:ext>
            </a:extLst>
          </xdr:cNvPr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1055"/>
  <sheetViews>
    <sheetView topLeftCell="O27" zoomScale="75" zoomScaleNormal="75" workbookViewId="0">
      <selection activeCell="AJ30" sqref="AJ3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5" width="8.7109375" style="18" customWidth="1"/>
    <col min="66" max="67" width="8.7109375" style="13" customWidth="1"/>
    <col min="68" max="69" width="8.7109375" style="26"/>
    <col min="70" max="70" width="5.7109375" style="26" customWidth="1"/>
    <col min="71" max="72" width="8.7109375" style="26"/>
    <col min="73" max="74" width="2.7109375" style="26" customWidth="1"/>
    <col min="75" max="79" width="8.7109375" style="26"/>
    <col min="80" max="85" width="8.7109375" style="13"/>
    <col min="86" max="87" width="2.7109375" style="13" customWidth="1"/>
    <col min="88" max="90" width="8.7109375" style="13"/>
    <col min="91" max="92" width="15.85546875" style="13" customWidth="1"/>
    <col min="93" max="161" width="8.7109375" style="13"/>
    <col min="162" max="16384" width="8.7109375" style="1"/>
  </cols>
  <sheetData>
    <row r="1" spans="1:24" hidden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</row>
    <row r="2" spans="1:24" hidden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</row>
    <row r="3" spans="1:24" hidden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4" hidden="1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</row>
    <row r="5" spans="1:24" hidden="1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24" hidden="1">
      <c r="A6" s="191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</row>
    <row r="7" spans="1:24" hidden="1">
      <c r="A7" s="191"/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</row>
    <row r="8" spans="1:24" hidden="1">
      <c r="A8" s="191"/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</row>
    <row r="9" spans="1:24" ht="15.75" hidden="1">
      <c r="A9" s="191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X9" s="28"/>
    </row>
    <row r="10" spans="1:24" hidden="1">
      <c r="A10" s="191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</row>
    <row r="11" spans="1:24" hidden="1">
      <c r="A11" s="191"/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</row>
    <row r="12" spans="1:24" hidden="1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</row>
    <row r="13" spans="1:24" hidden="1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</row>
    <row r="14" spans="1:24" hidden="1">
      <c r="A14" s="191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</row>
    <row r="15" spans="1:24" hidden="1">
      <c r="A15" s="191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</row>
    <row r="16" spans="1:24" hidden="1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</row>
    <row r="17" spans="1:161" hidden="1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V17" s="199"/>
      <c r="W17" s="199"/>
      <c r="X17" s="199"/>
      <c r="Y17" s="199"/>
      <c r="Z17" s="199"/>
      <c r="AA17" s="199"/>
      <c r="AB17" s="199"/>
      <c r="AC17" s="199"/>
    </row>
    <row r="18" spans="1:161" hidden="1">
      <c r="A18" s="191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W18" s="23"/>
    </row>
    <row r="19" spans="1:161" hidden="1">
      <c r="A19" s="191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W19" s="23"/>
    </row>
    <row r="20" spans="1:161" hidden="1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</row>
    <row r="21" spans="1:161" hidden="1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</row>
    <row r="22" spans="1:161" hidden="1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</row>
    <row r="23" spans="1:161" hidden="1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</row>
    <row r="24" spans="1:161" hidden="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</row>
    <row r="25" spans="1:161" hidden="1">
      <c r="A25" s="191"/>
      <c r="B25" s="191"/>
      <c r="C25" s="191"/>
      <c r="D25" s="191"/>
      <c r="E25" s="191"/>
      <c r="F25" s="191"/>
      <c r="G25" s="191"/>
      <c r="H25" s="191"/>
      <c r="I25" s="13"/>
      <c r="J25" s="13"/>
      <c r="K25" s="13"/>
      <c r="L25" s="13"/>
      <c r="M25" s="13"/>
      <c r="N25" s="13"/>
      <c r="O25" s="13"/>
      <c r="P25" s="191"/>
      <c r="Q25" s="191"/>
      <c r="R25" s="191"/>
      <c r="S25" s="191"/>
      <c r="T25" s="191"/>
      <c r="V25" s="199"/>
      <c r="W25" s="199"/>
      <c r="X25" s="199"/>
      <c r="Y25" s="199"/>
      <c r="Z25" s="199"/>
      <c r="AA25" s="199"/>
      <c r="AB25" s="199"/>
      <c r="AC25" s="199"/>
    </row>
    <row r="26" spans="1:161" hidden="1">
      <c r="A26" s="191"/>
      <c r="B26" s="191"/>
      <c r="C26" s="191"/>
      <c r="D26" s="191"/>
      <c r="E26" s="191"/>
      <c r="F26" s="191"/>
      <c r="G26" s="191"/>
      <c r="H26" s="191"/>
      <c r="I26" s="13"/>
      <c r="J26" s="13"/>
      <c r="K26" s="13"/>
      <c r="L26" s="13"/>
      <c r="M26" s="13"/>
      <c r="N26" s="13"/>
      <c r="O26" s="13"/>
      <c r="P26" s="191"/>
      <c r="Q26" s="191"/>
      <c r="R26" s="191"/>
      <c r="S26" s="191"/>
      <c r="T26" s="191"/>
    </row>
    <row r="27" spans="1:161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</row>
    <row r="28" spans="1:161" ht="15" customHeight="1">
      <c r="A28" s="121"/>
      <c r="B28" s="200" t="str">
        <f>IF(I30="","",I30)</f>
        <v>2x Talons</v>
      </c>
      <c r="C28" s="200"/>
      <c r="D28" s="6"/>
      <c r="E28" s="15" t="s">
        <v>11</v>
      </c>
      <c r="F28" s="6" t="s">
        <v>7</v>
      </c>
      <c r="G28" s="202"/>
      <c r="H28" s="82"/>
      <c r="I28" s="204" t="str">
        <f>IF(I30="","",I30)</f>
        <v>2x Talons</v>
      </c>
      <c r="J28" s="204"/>
      <c r="K28" s="204"/>
      <c r="L28" s="204"/>
      <c r="M28" s="204"/>
      <c r="N28" s="204"/>
      <c r="O28" s="204"/>
      <c r="P28" s="204"/>
      <c r="Q28" s="93"/>
      <c r="R28" s="204"/>
      <c r="S28" s="204"/>
      <c r="T28" s="83"/>
      <c r="V28" s="205" t="s">
        <v>15</v>
      </c>
      <c r="W28" s="206"/>
      <c r="X28" s="206"/>
      <c r="Y28" s="206"/>
      <c r="Z28" s="206"/>
      <c r="AA28" s="206"/>
      <c r="AB28" s="206"/>
      <c r="AC28" s="206"/>
      <c r="AD28" s="206" t="s">
        <v>21</v>
      </c>
      <c r="AE28" s="206"/>
      <c r="AF28" s="206"/>
      <c r="AG28" s="206"/>
      <c r="AH28" s="190"/>
      <c r="AI28" s="190"/>
      <c r="AJ28" s="206" t="s">
        <v>77</v>
      </c>
      <c r="AK28" s="206"/>
      <c r="AL28" s="206"/>
      <c r="AM28" s="206"/>
      <c r="AN28" s="206"/>
      <c r="AO28" s="206" t="s">
        <v>78</v>
      </c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190"/>
      <c r="BC28" s="190"/>
      <c r="BD28" s="206" t="s">
        <v>79</v>
      </c>
      <c r="BE28" s="206"/>
      <c r="BF28" s="206"/>
      <c r="BG28" s="206"/>
      <c r="BH28" s="206"/>
      <c r="BI28" s="206"/>
      <c r="BJ28" s="206"/>
      <c r="BK28" s="206"/>
      <c r="BL28" s="206"/>
      <c r="BM28" s="206"/>
      <c r="BN28" s="206" t="s">
        <v>80</v>
      </c>
      <c r="BO28" s="209"/>
      <c r="CN28" s="94"/>
    </row>
    <row r="29" spans="1:161" ht="15" customHeight="1">
      <c r="A29" s="122"/>
      <c r="B29" s="201"/>
      <c r="C29" s="201"/>
      <c r="D29" s="54" t="s">
        <v>1</v>
      </c>
      <c r="E29" s="165">
        <f>IF(AND(AD29,AF36),BH29+BJ29,NA())</f>
        <v>0</v>
      </c>
      <c r="F29" s="30">
        <f>IFERROR(E29/P30,NA())</f>
        <v>0</v>
      </c>
      <c r="G29" s="203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0.16666666666666666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0.16666666666666666</v>
      </c>
      <c r="AA29" s="19" t="s">
        <v>57</v>
      </c>
      <c r="AB29" s="187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76</v>
      </c>
      <c r="AJ29" s="20">
        <f>IF((V30+X29)&gt;5/6,5/6,V30+X29)</f>
        <v>0.33333333333333331</v>
      </c>
      <c r="AK29" s="20" t="s">
        <v>94</v>
      </c>
      <c r="AL29" s="20"/>
      <c r="AM29" s="20" t="s">
        <v>123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95</v>
      </c>
      <c r="AP29" s="20">
        <f>IF((AN29+X30)&gt;5/6,5/6,AN29+X30)</f>
        <v>0.66666666666666663</v>
      </c>
      <c r="AQ29" s="20" t="s">
        <v>101</v>
      </c>
      <c r="AR29" s="21">
        <f>IF(OR(AF31,AF32),AL34*AN29,AL34*AP29)</f>
        <v>0</v>
      </c>
      <c r="AS29" s="210" t="s">
        <v>66</v>
      </c>
      <c r="AT29" s="20">
        <f>IF(AF32,AL34-(AL34*AN29),IF(AF31,(1/6)*AL34,0))</f>
        <v>0</v>
      </c>
      <c r="AU29" s="210" t="s">
        <v>60</v>
      </c>
      <c r="AV29" s="20">
        <f t="shared" ref="AV29:AV34" si="0">AT29*AP29</f>
        <v>0</v>
      </c>
      <c r="AW29" s="210" t="s">
        <v>67</v>
      </c>
      <c r="AX29" s="20">
        <f>(AL34+AT29)*(IF((AB29+X30)&gt;5/6,5/6,AB29+X30))</f>
        <v>0</v>
      </c>
      <c r="AY29" s="210" t="s">
        <v>93</v>
      </c>
      <c r="AZ29" s="20">
        <f t="shared" ref="AZ29:AZ34" si="1">SUM(AR29,AV29)</f>
        <v>0</v>
      </c>
      <c r="BA29" s="210" t="s">
        <v>63</v>
      </c>
      <c r="BB29" s="193">
        <f>IF((1-(V29+V33))&gt;1,1,1-(V29+V33))</f>
        <v>0.33333333333333337</v>
      </c>
      <c r="BC29" s="193" t="s">
        <v>110</v>
      </c>
      <c r="BD29" s="20">
        <f>IF(AB32&lt;0,AX29*BB30,AX29*BB29)</f>
        <v>0</v>
      </c>
      <c r="BE29" s="210" t="s">
        <v>107</v>
      </c>
      <c r="BF29" s="193">
        <f>BD29+((AZ29-AX29)*BB29)</f>
        <v>0</v>
      </c>
      <c r="BG29" s="210" t="s">
        <v>108</v>
      </c>
      <c r="BH29" s="18">
        <f>IF(AB31&gt;0,(BD29*AB31)+((BF29-BD29)*V34),BF29*V34)</f>
        <v>0</v>
      </c>
      <c r="BI29" s="210" t="s">
        <v>65</v>
      </c>
      <c r="BJ29" s="18">
        <f>(AL33*Z32)+(AB30*AX29)</f>
        <v>0</v>
      </c>
      <c r="BK29" s="210" t="s">
        <v>64</v>
      </c>
      <c r="BL29" s="193">
        <f>IF(AD29,BH29+BJ29,NA())</f>
        <v>0</v>
      </c>
      <c r="BM29" s="124" t="s">
        <v>46</v>
      </c>
      <c r="BN29" s="18">
        <f>IFERROR(IF(AD29,BL29,0)+IF(AD30,BL30,0)+IF(AD31,BL31,0)+IF(AD32,BL32,0)+IF(AD33,BL33,0)+IF(AD34,BL34,0),NA())</f>
        <v>0</v>
      </c>
      <c r="BO29" s="161" t="s">
        <v>71</v>
      </c>
      <c r="CO29" s="94"/>
    </row>
    <row r="30" spans="1:161" ht="15" customHeight="1">
      <c r="A30" s="122"/>
      <c r="B30" s="201"/>
      <c r="C30" s="201"/>
      <c r="D30" s="54" t="s">
        <v>2</v>
      </c>
      <c r="E30" s="165">
        <f>IF(AND(AD30,AF36),BH30+BJ30,NA())</f>
        <v>0</v>
      </c>
      <c r="F30" s="30">
        <f>IFERROR(E30/P30,NA())</f>
        <v>0</v>
      </c>
      <c r="G30" s="203"/>
      <c r="H30" s="84"/>
      <c r="I30" s="5" t="s">
        <v>116</v>
      </c>
      <c r="J30" s="5" t="s">
        <v>20</v>
      </c>
      <c r="K30" s="5" t="s">
        <v>19</v>
      </c>
      <c r="L30" s="5">
        <v>6</v>
      </c>
      <c r="M30" s="5">
        <v>4</v>
      </c>
      <c r="N30" s="5">
        <v>0</v>
      </c>
      <c r="O30" s="5">
        <v>1</v>
      </c>
      <c r="P30" s="5">
        <v>180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0.16666666666666666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1</v>
      </c>
      <c r="AG30" s="14" t="s">
        <v>54</v>
      </c>
      <c r="AH30" s="14"/>
      <c r="AI30" s="14"/>
      <c r="AJ30" s="20">
        <f>IF((Z29+X29)&gt;5/6,5/6,Z29+X29)</f>
        <v>0.33333333333333331</v>
      </c>
      <c r="AK30" s="20" t="s">
        <v>127</v>
      </c>
      <c r="AL30" s="20"/>
      <c r="AM30" s="20" t="s">
        <v>125</v>
      </c>
      <c r="AN30" s="20">
        <f>IF(X31&gt;0,X31,IF(AND(X32&gt;0,4&gt;V32),X32,IF(V32&gt;=2*4,5/6,IF(V32&gt;4,4/6,IF(V32=4,3/6,IF(V32&lt;=4/2,1/6,IF(V32&lt;4,2/6)))))))</f>
        <v>0.5</v>
      </c>
      <c r="AO30" s="20" t="s">
        <v>96</v>
      </c>
      <c r="AP30" s="20">
        <f>IF((AN30+X30)&gt;5/6,5/6,AN30+X30)</f>
        <v>0.5</v>
      </c>
      <c r="AQ30" s="20" t="s">
        <v>102</v>
      </c>
      <c r="AR30" s="21">
        <f>IF(OR(AF31,AF32),AL34*AN30,AL34*AP30)</f>
        <v>0</v>
      </c>
      <c r="AS30" s="210"/>
      <c r="AT30" s="20">
        <f>IF(AF32,AL34-(AL34*AN30),IF(AF31,(1/6)*AL34,0))</f>
        <v>0</v>
      </c>
      <c r="AU30" s="210"/>
      <c r="AV30" s="20">
        <f t="shared" si="0"/>
        <v>0</v>
      </c>
      <c r="AW30" s="210"/>
      <c r="AX30" s="20">
        <f>(AL34+AT30)*(IF((AB29+X30)&gt;5/6,5/6,AB29+X30))</f>
        <v>0</v>
      </c>
      <c r="AY30" s="210"/>
      <c r="AZ30" s="20">
        <f t="shared" si="1"/>
        <v>0</v>
      </c>
      <c r="BA30" s="210"/>
      <c r="BB30" s="193">
        <f>IF((1-(V29+AB32))&gt;1,1,1-(V29+AB32))</f>
        <v>0.33333333333333337</v>
      </c>
      <c r="BC30" s="193" t="s">
        <v>109</v>
      </c>
      <c r="BD30" s="20">
        <f>IF(AB32&lt;0,AX30*BB30,AX30*BB29)</f>
        <v>0</v>
      </c>
      <c r="BE30" s="210"/>
      <c r="BF30" s="193">
        <f>BD30+((AZ30-AX30)*BB29)</f>
        <v>0</v>
      </c>
      <c r="BG30" s="210"/>
      <c r="BH30" s="18">
        <f>IF(AB31&gt;0,(BD30*AB31)+((BF30-BD30)*V34),BF30*V34)</f>
        <v>0</v>
      </c>
      <c r="BI30" s="210"/>
      <c r="BJ30" s="18">
        <f>(AL33*Z32)+(AB30*AX30)</f>
        <v>0</v>
      </c>
      <c r="BK30" s="210"/>
      <c r="BL30" s="193">
        <f t="shared" ref="BL30:BL34" si="2">IF(AD30,BH30+BJ30,NA())</f>
        <v>0</v>
      </c>
      <c r="BM30" s="124" t="s">
        <v>47</v>
      </c>
      <c r="BN30" s="18">
        <f>IFERROR(BN29/AD35,NA())</f>
        <v>0</v>
      </c>
      <c r="BO30" s="161" t="s">
        <v>11</v>
      </c>
      <c r="CO30" s="94"/>
    </row>
    <row r="31" spans="1:161" ht="15" customHeight="1">
      <c r="A31" s="122"/>
      <c r="B31" s="201"/>
      <c r="C31" s="201"/>
      <c r="D31" s="54" t="s">
        <v>3</v>
      </c>
      <c r="E31" s="165">
        <f>IF(AND(AD31,AF36),BH31+BJ31,NA())</f>
        <v>0</v>
      </c>
      <c r="F31" s="30">
        <f>IFERROR(E31/P30,NA())</f>
        <v>0</v>
      </c>
      <c r="G31" s="203"/>
      <c r="H31" s="84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85"/>
      <c r="V31" s="162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IF(OR(AF30,AF29),(IF(X29&gt;0,V31*V30,V31*AJ29)),V31*AJ29)</f>
        <v>1</v>
      </c>
      <c r="AK31" s="20" t="s">
        <v>121</v>
      </c>
      <c r="AL31" s="20"/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97</v>
      </c>
      <c r="AP31" s="20">
        <f>IF((AN31+X30)&gt;5/6,5/6,AN31+X30)</f>
        <v>0.33333333333333331</v>
      </c>
      <c r="AQ31" s="20" t="s">
        <v>103</v>
      </c>
      <c r="AR31" s="21">
        <f>IF(OR(AF31,AF32),AL34*AN31,AL34*AP31)</f>
        <v>0</v>
      </c>
      <c r="AS31" s="210"/>
      <c r="AT31" s="20">
        <f>IF(AF32,AL34-(AL34*AN31),IF(AF31,(1/6)*AL34,0))</f>
        <v>0</v>
      </c>
      <c r="AU31" s="210"/>
      <c r="AV31" s="20">
        <f t="shared" si="0"/>
        <v>0</v>
      </c>
      <c r="AW31" s="210"/>
      <c r="AX31" s="20">
        <f>(AL34+AT31)*(IF((AB29+X30)&gt;5/6,5/6,AB29+X30))</f>
        <v>0</v>
      </c>
      <c r="AY31" s="210"/>
      <c r="AZ31" s="20">
        <f t="shared" si="1"/>
        <v>0</v>
      </c>
      <c r="BA31" s="210"/>
      <c r="BB31" s="193"/>
      <c r="BC31" s="193"/>
      <c r="BD31" s="20">
        <f>IF(AB32&lt;0,AX31*BB30,AX31*BB29)</f>
        <v>0</v>
      </c>
      <c r="BE31" s="210"/>
      <c r="BF31" s="193">
        <f>BD31+((AZ31-AX31)*BB29)</f>
        <v>0</v>
      </c>
      <c r="BG31" s="210"/>
      <c r="BH31" s="18">
        <f>IF(AB31&gt;0,(BD31*AB31)+((BF31-BD31)*V34),BF31*V34)</f>
        <v>0</v>
      </c>
      <c r="BI31" s="210"/>
      <c r="BJ31" s="18">
        <f>(AL33*Z32)+(AB30*AX31)</f>
        <v>0</v>
      </c>
      <c r="BK31" s="210"/>
      <c r="BL31" s="193">
        <f t="shared" si="2"/>
        <v>0</v>
      </c>
      <c r="BM31" s="124" t="s">
        <v>48</v>
      </c>
      <c r="BO31" s="117"/>
    </row>
    <row r="32" spans="1:161" ht="15" customHeight="1">
      <c r="A32" s="120"/>
      <c r="B32" s="123"/>
      <c r="C32" s="123"/>
      <c r="D32" s="54" t="s">
        <v>4</v>
      </c>
      <c r="E32" s="165">
        <f>IF(AND(AD32,AF36),BH32+BJ32,NA())</f>
        <v>0</v>
      </c>
      <c r="F32" s="30">
        <f>IFERROR(E32/P30,NA())</f>
        <v>0</v>
      </c>
      <c r="G32" s="203"/>
      <c r="H32" s="84"/>
      <c r="I32" s="192" t="str">
        <f>"+- to hit"</f>
        <v>+- to hit</v>
      </c>
      <c r="J32" s="5">
        <v>1</v>
      </c>
      <c r="K32" s="79"/>
      <c r="L32" s="192" t="str">
        <f>"+- to wound"</f>
        <v>+- to wound</v>
      </c>
      <c r="M32" s="5">
        <v>0</v>
      </c>
      <c r="N32" s="208" t="s">
        <v>24</v>
      </c>
      <c r="O32" s="208"/>
      <c r="P32" s="5" t="s">
        <v>19</v>
      </c>
      <c r="Q32" s="208" t="s">
        <v>25</v>
      </c>
      <c r="R32" s="208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/>
      <c r="AK32" s="20" t="s">
        <v>118</v>
      </c>
      <c r="AL32" s="22"/>
      <c r="AM32" s="12" t="s">
        <v>124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98</v>
      </c>
      <c r="AP32" s="20">
        <f>IF((AN32+X30)&gt;5/6,5/6,AN32+X30)</f>
        <v>0.33333333333333331</v>
      </c>
      <c r="AQ32" s="20" t="s">
        <v>104</v>
      </c>
      <c r="AR32" s="21">
        <f>IF(OR(AF31,AF32),AL34*AN32,AL34*AP32)</f>
        <v>0</v>
      </c>
      <c r="AS32" s="210"/>
      <c r="AT32" s="20">
        <f>IF(AF32,AL34-(AL34*AN32),IF(AF31,(1/6)*AL34,0))</f>
        <v>0</v>
      </c>
      <c r="AU32" s="210"/>
      <c r="AV32" s="20">
        <f t="shared" si="0"/>
        <v>0</v>
      </c>
      <c r="AW32" s="210"/>
      <c r="AX32" s="20">
        <f>(AL34+AT32)*(IF((AB29+X30)&gt;5/6,5/6,AB29+X30))</f>
        <v>0</v>
      </c>
      <c r="AY32" s="210"/>
      <c r="AZ32" s="20">
        <f t="shared" si="1"/>
        <v>0</v>
      </c>
      <c r="BA32" s="210"/>
      <c r="BB32" s="193"/>
      <c r="BC32" s="193"/>
      <c r="BD32" s="20">
        <f>IF(AB32&lt;0,AX32*BB30,AX32*BB29)</f>
        <v>0</v>
      </c>
      <c r="BE32" s="210"/>
      <c r="BF32" s="193">
        <f>BD32+((AZ32-AX32)*BB29)</f>
        <v>0</v>
      </c>
      <c r="BG32" s="210"/>
      <c r="BH32" s="18">
        <f>IF(AB31&gt;0,(BD32*AB31)+((BF32-BD32)*V34),BF32*V34)</f>
        <v>0</v>
      </c>
      <c r="BI32" s="210"/>
      <c r="BJ32" s="18">
        <f>(AL33*Z32)+(AB30*AX32)</f>
        <v>0</v>
      </c>
      <c r="BK32" s="210"/>
      <c r="BL32" s="193">
        <f t="shared" si="2"/>
        <v>0</v>
      </c>
      <c r="BM32" s="124" t="s">
        <v>49</v>
      </c>
      <c r="BO32" s="117"/>
    </row>
    <row r="33" spans="1:67" ht="15" customHeight="1">
      <c r="A33" s="120"/>
      <c r="B33" s="123"/>
      <c r="C33" s="123"/>
      <c r="D33" s="54" t="s">
        <v>5</v>
      </c>
      <c r="E33" s="165">
        <f>IF(AND(AD33,AF36),BH33+BJ33,NA())</f>
        <v>0</v>
      </c>
      <c r="F33" s="30">
        <f>IFERROR(E33/P30,NA())</f>
        <v>0</v>
      </c>
      <c r="G33" s="203"/>
      <c r="H33" s="87"/>
      <c r="I33" s="80"/>
      <c r="J33" s="192" t="s">
        <v>16</v>
      </c>
      <c r="K33" s="208" t="s">
        <v>17</v>
      </c>
      <c r="L33" s="208"/>
      <c r="M33" s="208"/>
      <c r="N33" s="208" t="s">
        <v>28</v>
      </c>
      <c r="O33" s="208"/>
      <c r="P33" s="5">
        <v>0</v>
      </c>
      <c r="Q33" s="208" t="s">
        <v>27</v>
      </c>
      <c r="R33" s="208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 t="s">
        <v>128</v>
      </c>
      <c r="AK33" s="20" t="s">
        <v>60</v>
      </c>
      <c r="AL33" s="24"/>
      <c r="AM33" s="25" t="s">
        <v>120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99</v>
      </c>
      <c r="AP33" s="20">
        <f>IF((AN33+X30)&gt;5/6,5/6,AN33+X30)</f>
        <v>0.33333333333333331</v>
      </c>
      <c r="AQ33" s="20" t="s">
        <v>105</v>
      </c>
      <c r="AR33" s="21">
        <f>IF(OR(AF31,AF32),AL34*AN33,AL34*AP33)</f>
        <v>0</v>
      </c>
      <c r="AS33" s="210"/>
      <c r="AT33" s="20">
        <f>IF(AF32,AL34-(AL34*AN33),IF(AF31,(1/6)*AL34,0))</f>
        <v>0</v>
      </c>
      <c r="AU33" s="210"/>
      <c r="AV33" s="20">
        <f t="shared" si="0"/>
        <v>0</v>
      </c>
      <c r="AW33" s="210"/>
      <c r="AX33" s="20">
        <f>(AL34+AT33)*(IF((AB29+X30)&gt;5/6,5/6,AB29+X30))</f>
        <v>0</v>
      </c>
      <c r="AY33" s="210"/>
      <c r="AZ33" s="20">
        <f t="shared" si="1"/>
        <v>0</v>
      </c>
      <c r="BA33" s="210"/>
      <c r="BB33" s="193"/>
      <c r="BC33" s="193"/>
      <c r="BD33" s="20">
        <f>IF(AB32&lt;0,AX33*BB30,AX33*BB29)</f>
        <v>0</v>
      </c>
      <c r="BE33" s="210"/>
      <c r="BF33" s="193">
        <f>BD33+((AZ33-AX33)*BB29)</f>
        <v>0</v>
      </c>
      <c r="BG33" s="210"/>
      <c r="BH33" s="18">
        <f>IF(AB31&gt;0,(BD33*AB31)+((BF33-BD33)*V34),BF33*V34)</f>
        <v>0</v>
      </c>
      <c r="BI33" s="210"/>
      <c r="BJ33" s="18">
        <f>(AL33*Z32)+(AB30*AX33)</f>
        <v>0</v>
      </c>
      <c r="BK33" s="210"/>
      <c r="BL33" s="193">
        <f t="shared" si="2"/>
        <v>0</v>
      </c>
      <c r="BM33" s="124" t="s">
        <v>50</v>
      </c>
      <c r="BO33" s="117"/>
    </row>
    <row r="34" spans="1:67" ht="15" customHeight="1">
      <c r="A34" s="63"/>
      <c r="B34" s="64"/>
      <c r="C34" s="64"/>
      <c r="D34" s="54" t="s">
        <v>6</v>
      </c>
      <c r="E34" s="165">
        <f>IF(AND(AD34,AF36),BH34+BJ34,NA())</f>
        <v>0</v>
      </c>
      <c r="F34" s="30">
        <f>IFERROR(E34/P30,NA())</f>
        <v>0</v>
      </c>
      <c r="G34" s="203"/>
      <c r="H34" s="84"/>
      <c r="I34" s="207" t="s">
        <v>30</v>
      </c>
      <c r="J34" s="207"/>
      <c r="K34" s="207" t="s">
        <v>31</v>
      </c>
      <c r="L34" s="207"/>
      <c r="M34" s="207"/>
      <c r="N34" s="208" t="s">
        <v>29</v>
      </c>
      <c r="O34" s="208"/>
      <c r="P34" s="5">
        <v>0</v>
      </c>
      <c r="Q34" s="208" t="s">
        <v>45</v>
      </c>
      <c r="R34" s="208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1</v>
      </c>
      <c r="AG34" s="19" t="s">
        <v>57</v>
      </c>
      <c r="AH34" s="19"/>
      <c r="AI34" s="19"/>
      <c r="AJ34" s="20"/>
      <c r="AK34" s="14" t="s">
        <v>122</v>
      </c>
      <c r="AL34" s="20"/>
      <c r="AM34" s="25" t="s">
        <v>126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100</v>
      </c>
      <c r="AP34" s="20">
        <f>IF((AN34+X30)&gt;5/6,5/6,AN34+X30)</f>
        <v>0.16666666666666666</v>
      </c>
      <c r="AQ34" s="20" t="s">
        <v>106</v>
      </c>
      <c r="AR34" s="20">
        <f>IF(OR(AF31,AF32),AL34*AN34,AL34*AP34)</f>
        <v>0</v>
      </c>
      <c r="AS34" s="210"/>
      <c r="AT34" s="20">
        <f>IF(AF32,AL34-(AL34*AN34),IF(AF31,(1/6)*AL34,0))</f>
        <v>0</v>
      </c>
      <c r="AU34" s="210"/>
      <c r="AV34" s="20">
        <f t="shared" si="0"/>
        <v>0</v>
      </c>
      <c r="AW34" s="210"/>
      <c r="AX34" s="20">
        <f>(AL34+AT34)*(IF((AB29+X30)&gt;5/6,5/6,AB29+X30))</f>
        <v>0</v>
      </c>
      <c r="AY34" s="210"/>
      <c r="AZ34" s="20">
        <f t="shared" si="1"/>
        <v>0</v>
      </c>
      <c r="BA34" s="210"/>
      <c r="BB34" s="193"/>
      <c r="BC34" s="193"/>
      <c r="BD34" s="20">
        <f>IF(AB32&lt;0,AX34*BB30,AX34*BB29)</f>
        <v>0</v>
      </c>
      <c r="BE34" s="210"/>
      <c r="BF34" s="193">
        <f>BD34+((AZ34-AX34)*BB29)</f>
        <v>0</v>
      </c>
      <c r="BG34" s="210"/>
      <c r="BH34" s="18">
        <f>IF(AB31&gt;0,(BD34*AB31)+((BF34-BD34)*V34),BF34*V34)</f>
        <v>0</v>
      </c>
      <c r="BI34" s="210"/>
      <c r="BJ34" s="18">
        <f>(AL33*Z32)+(AB30*AX34)</f>
        <v>0</v>
      </c>
      <c r="BK34" s="210"/>
      <c r="BL34" s="193">
        <f t="shared" si="2"/>
        <v>0</v>
      </c>
      <c r="BM34" s="124" t="s">
        <v>51</v>
      </c>
      <c r="BO34" s="117"/>
    </row>
    <row r="35" spans="1:67" ht="15" customHeight="1">
      <c r="A35" s="63"/>
      <c r="B35" s="64"/>
      <c r="C35" s="64"/>
      <c r="D35" s="53"/>
      <c r="E35" s="166"/>
      <c r="F35" s="53"/>
      <c r="G35" s="203"/>
      <c r="H35" s="84"/>
      <c r="I35" s="192"/>
      <c r="J35" s="192"/>
      <c r="K35" s="188" t="s">
        <v>72</v>
      </c>
      <c r="L35" s="194" t="s">
        <v>73</v>
      </c>
      <c r="M35" s="188" t="s">
        <v>18</v>
      </c>
      <c r="N35" s="208" t="s">
        <v>26</v>
      </c>
      <c r="O35" s="208"/>
      <c r="P35" s="5">
        <v>0</v>
      </c>
      <c r="Q35" s="216" t="s">
        <v>58</v>
      </c>
      <c r="R35" s="216"/>
      <c r="S35" s="5">
        <v>0</v>
      </c>
      <c r="T35" s="86"/>
      <c r="V35" s="163" t="str">
        <f>IF(AH29,C36,"")</f>
        <v/>
      </c>
      <c r="W35" s="12" t="s">
        <v>92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70</v>
      </c>
      <c r="AF35" s="14" t="b">
        <v>0</v>
      </c>
      <c r="AG35" s="14" t="s">
        <v>56</v>
      </c>
      <c r="AH35" s="14"/>
      <c r="AI35" s="14"/>
      <c r="AJ35" s="20"/>
      <c r="AK35" s="20" t="s">
        <v>119</v>
      </c>
      <c r="AL35" s="20"/>
      <c r="AM35" s="20" t="s">
        <v>62</v>
      </c>
      <c r="AN35" s="20"/>
      <c r="AO35" s="20"/>
      <c r="AP35" s="20"/>
      <c r="AQ35" s="20"/>
      <c r="AR35" s="20"/>
      <c r="AS35" s="193"/>
      <c r="AT35" s="20"/>
      <c r="AU35" s="193"/>
      <c r="AV35" s="20"/>
      <c r="AW35" s="193"/>
      <c r="AX35" s="20"/>
      <c r="AY35" s="193"/>
      <c r="AZ35" s="20"/>
      <c r="BA35" s="193"/>
      <c r="BB35" s="193"/>
      <c r="BC35" s="193"/>
      <c r="BD35" s="20"/>
      <c r="BE35" s="193"/>
      <c r="BF35" s="193"/>
      <c r="BG35" s="193"/>
      <c r="BI35" s="193"/>
      <c r="BK35" s="193"/>
      <c r="BL35" s="193"/>
      <c r="BM35" s="193"/>
      <c r="BO35" s="117"/>
    </row>
    <row r="36" spans="1:67" ht="15" customHeight="1">
      <c r="A36" s="63"/>
      <c r="B36" s="125" t="s">
        <v>88</v>
      </c>
      <c r="C36" s="140">
        <v>1</v>
      </c>
      <c r="D36" s="29" t="s">
        <v>22</v>
      </c>
      <c r="E36" s="180">
        <f>IFERROR(BN30,NA())</f>
        <v>0</v>
      </c>
      <c r="F36" s="3">
        <f>IFERROR(E36/P30,NA())</f>
        <v>0</v>
      </c>
      <c r="G36" s="203"/>
      <c r="H36" s="84"/>
      <c r="I36" s="80"/>
      <c r="J36" s="80"/>
      <c r="K36" s="80"/>
      <c r="L36" s="191"/>
      <c r="M36" s="194"/>
      <c r="N36" s="79"/>
      <c r="O36" s="191"/>
      <c r="P36" s="79"/>
      <c r="Q36" s="81"/>
      <c r="R36" s="81"/>
      <c r="S36" s="79"/>
      <c r="T36" s="88"/>
      <c r="V36" s="162"/>
      <c r="W36" s="12"/>
      <c r="X36" s="12"/>
      <c r="Y36" s="23"/>
      <c r="AA36" s="14"/>
      <c r="AB36" s="22"/>
      <c r="AC36" s="14"/>
      <c r="AD36" s="14" t="b">
        <v>1</v>
      </c>
      <c r="AE36" s="20" t="s">
        <v>74</v>
      </c>
      <c r="AF36" s="14" t="b">
        <v>1</v>
      </c>
      <c r="AG36" s="14" t="s">
        <v>75</v>
      </c>
      <c r="AH36" s="14"/>
      <c r="AI36" s="14"/>
      <c r="AJ36" s="20"/>
      <c r="AK36" s="20" t="str">
        <f>"+attacks"</f>
        <v>+attacks</v>
      </c>
      <c r="AL36" s="20"/>
      <c r="AM36" s="20"/>
      <c r="AN36" s="20"/>
      <c r="AO36" s="20"/>
      <c r="AP36" s="20"/>
      <c r="AQ36" s="20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I36" s="25"/>
      <c r="BK36" s="25"/>
      <c r="BL36" s="25"/>
      <c r="BM36" s="25"/>
      <c r="BO36" s="117"/>
    </row>
    <row r="37" spans="1:67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1"/>
      <c r="W37" s="182"/>
      <c r="X37" s="182"/>
      <c r="Y37" s="183"/>
      <c r="Z37" s="185"/>
      <c r="AA37" s="182"/>
      <c r="AB37" s="185"/>
      <c r="AC37" s="182"/>
      <c r="AD37" s="182"/>
      <c r="AE37" s="182"/>
      <c r="AF37" s="184"/>
      <c r="AG37" s="184"/>
      <c r="AH37" s="184"/>
      <c r="AI37" s="184"/>
      <c r="AJ37" s="182"/>
      <c r="AK37" s="182"/>
      <c r="AL37" s="182"/>
      <c r="AM37" s="182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41"/>
      <c r="BO37" s="119"/>
    </row>
    <row r="38" spans="1:67" ht="15" customHeight="1">
      <c r="A38" s="126"/>
      <c r="B38" s="211" t="str">
        <f>IF(I40="","",I40)</f>
        <v>Sword</v>
      </c>
      <c r="C38" s="211"/>
      <c r="D38" s="8"/>
      <c r="E38" s="168" t="s">
        <v>11</v>
      </c>
      <c r="F38" s="8" t="s">
        <v>7</v>
      </c>
      <c r="G38" s="213"/>
      <c r="H38" s="82"/>
      <c r="I38" s="204" t="str">
        <f>IF(I40="","",I40)</f>
        <v>Sword</v>
      </c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83"/>
      <c r="V38" s="205" t="s">
        <v>15</v>
      </c>
      <c r="W38" s="206"/>
      <c r="X38" s="206"/>
      <c r="Y38" s="206"/>
      <c r="Z38" s="206"/>
      <c r="AA38" s="206"/>
      <c r="AB38" s="206"/>
      <c r="AC38" s="206"/>
      <c r="AD38" s="206" t="s">
        <v>21</v>
      </c>
      <c r="AE38" s="206"/>
      <c r="AF38" s="206"/>
      <c r="AG38" s="206"/>
      <c r="AH38" s="190"/>
      <c r="AI38" s="190"/>
      <c r="AJ38" s="206" t="s">
        <v>77</v>
      </c>
      <c r="AK38" s="206"/>
      <c r="AL38" s="206"/>
      <c r="AM38" s="206"/>
      <c r="AN38" s="206"/>
      <c r="AO38" s="206" t="s">
        <v>78</v>
      </c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190"/>
      <c r="BC38" s="190"/>
      <c r="BD38" s="206" t="s">
        <v>79</v>
      </c>
      <c r="BE38" s="206"/>
      <c r="BF38" s="206"/>
      <c r="BG38" s="206"/>
      <c r="BH38" s="206"/>
      <c r="BI38" s="206"/>
      <c r="BJ38" s="206"/>
      <c r="BK38" s="206"/>
      <c r="BL38" s="206"/>
      <c r="BM38" s="206"/>
      <c r="BN38" s="206" t="s">
        <v>80</v>
      </c>
      <c r="BO38" s="209"/>
    </row>
    <row r="39" spans="1:67" ht="15" customHeight="1">
      <c r="A39" s="127"/>
      <c r="B39" s="212"/>
      <c r="C39" s="212"/>
      <c r="D39" s="38" t="s">
        <v>1</v>
      </c>
      <c r="E39" s="165" t="e">
        <f>IF(AND(AD39,AF46),BH39+BJ39,NA())</f>
        <v>#N/A</v>
      </c>
      <c r="F39" s="30" t="e">
        <f>IFERROR(E39/P40,NA())</f>
        <v>#N/A</v>
      </c>
      <c r="G39" s="214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7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1</v>
      </c>
      <c r="AG39" s="14" t="s">
        <v>52</v>
      </c>
      <c r="AH39" s="14" t="b">
        <v>1</v>
      </c>
      <c r="AI39" s="14" t="s">
        <v>76</v>
      </c>
      <c r="AJ39" s="20">
        <f>IF((V40+X39)&gt;5/6,5/6,V40+X39)</f>
        <v>0.83333333333333337</v>
      </c>
      <c r="AK39" s="20" t="s">
        <v>94</v>
      </c>
      <c r="AL39" s="20"/>
      <c r="AM39" s="20"/>
      <c r="AN39" s="20">
        <f>IF(X41&gt;0,X41,IF(AND(X42&gt;0,3&gt;V42),X42,IF(V42&gt;=2*3,5/6,IF(V42&gt;3,4/6,IF(V42=3,3/6,IF(V42&lt;=3/2,1/6,IF(V42&lt;3,2/6)))))))</f>
        <v>0.83333333333333337</v>
      </c>
      <c r="AO39" s="20" t="s">
        <v>95</v>
      </c>
      <c r="AP39" s="20">
        <f>IF((AN39+X40)&gt;5/6,5/6,AN39+X40)</f>
        <v>0.83333333333333337</v>
      </c>
      <c r="AQ39" s="20" t="s">
        <v>101</v>
      </c>
      <c r="AR39" s="21">
        <f>IF(OR(AF41,AF42),AL44*AN39,AL44*AP39)</f>
        <v>0</v>
      </c>
      <c r="AS39" s="210" t="s">
        <v>66</v>
      </c>
      <c r="AT39" s="20">
        <f>IF(AF42,AL44-(AL44*AN39),IF(AF41,(1/6)*AL44,0))</f>
        <v>0</v>
      </c>
      <c r="AU39" s="210" t="s">
        <v>60</v>
      </c>
      <c r="AV39" s="20">
        <f t="shared" ref="AV39:AV44" si="3">AT39*AP39</f>
        <v>0</v>
      </c>
      <c r="AW39" s="210" t="s">
        <v>67</v>
      </c>
      <c r="AX39" s="20">
        <f>(AL44+AT39)*(IF((AB39+X40)&gt;5/6,5/6,AB39+X40))</f>
        <v>0</v>
      </c>
      <c r="AY39" s="210" t="s">
        <v>93</v>
      </c>
      <c r="AZ39" s="20">
        <f t="shared" ref="AZ39:AZ44" si="4">SUM(AR39,AV39)</f>
        <v>0</v>
      </c>
      <c r="BA39" s="210" t="s">
        <v>63</v>
      </c>
      <c r="BB39" s="193">
        <f>IF((1-(V39+V43))&gt;1,1,1-(V39+V43))</f>
        <v>0.66666666666666674</v>
      </c>
      <c r="BC39" s="193" t="s">
        <v>110</v>
      </c>
      <c r="BD39" s="20">
        <f>IF(AB42&lt;0,AX39*BB40,AX39*BB39)</f>
        <v>0</v>
      </c>
      <c r="BE39" s="210" t="s">
        <v>107</v>
      </c>
      <c r="BF39" s="193">
        <f>BD39+((AZ39-AX39)*BB39)</f>
        <v>0</v>
      </c>
      <c r="BG39" s="210" t="s">
        <v>108</v>
      </c>
      <c r="BH39" s="18">
        <f>IF(AB41&gt;0,(BD39*AB41)+((BF39-BD39)*V44),BF39*V44)</f>
        <v>0</v>
      </c>
      <c r="BI39" s="210" t="s">
        <v>65</v>
      </c>
      <c r="BJ39" s="18">
        <f>(AL43*Z42)+(AB40*AX39)</f>
        <v>0</v>
      </c>
      <c r="BK39" s="210" t="s">
        <v>64</v>
      </c>
      <c r="BL39" s="193">
        <f>IF(AD39,BH39+BJ39,NA())</f>
        <v>0</v>
      </c>
      <c r="BM39" s="124" t="s">
        <v>46</v>
      </c>
      <c r="BN39" s="18">
        <f>IFERROR(IF(AD39,BL39,0)+IF(AD40,BL40,0)+IF(AD41,BL41,0)+IF(AD42,BL42,0)+IF(AD43,BL43,0)+IF(AD44,BL44,0),NA())</f>
        <v>0</v>
      </c>
      <c r="BO39" s="161" t="s">
        <v>71</v>
      </c>
    </row>
    <row r="40" spans="1:67" ht="15" customHeight="1">
      <c r="A40" s="127"/>
      <c r="B40" s="212"/>
      <c r="C40" s="212"/>
      <c r="D40" s="38" t="s">
        <v>2</v>
      </c>
      <c r="E40" s="165" t="e">
        <f>IF(AND(AD40,AF46),BH40+BJ40,NA())</f>
        <v>#N/A</v>
      </c>
      <c r="F40" s="30" t="e">
        <f>IFERROR(E40/P40,NA())</f>
        <v>#N/A</v>
      </c>
      <c r="G40" s="214"/>
      <c r="H40" s="84"/>
      <c r="I40" s="5" t="s">
        <v>114</v>
      </c>
      <c r="J40" s="5" t="s">
        <v>20</v>
      </c>
      <c r="K40" s="5" t="s">
        <v>113</v>
      </c>
      <c r="L40" s="5">
        <v>4</v>
      </c>
      <c r="M40" s="5">
        <v>7</v>
      </c>
      <c r="N40" s="5">
        <v>-2</v>
      </c>
      <c r="O40" s="5">
        <v>3</v>
      </c>
      <c r="P40" s="5"/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>
        <f>IF(OR(AF39,AF40),V41*V40,V41*AJ39)</f>
        <v>3.3333333333333335</v>
      </c>
      <c r="AK40" s="20" t="s">
        <v>121</v>
      </c>
      <c r="AL40" s="20"/>
      <c r="AM40" s="20" t="s">
        <v>123</v>
      </c>
      <c r="AN40" s="20">
        <f>IF(X41&gt;0,X41,IF(AND(X42&gt;0,4&gt;V42),X42,IF(V42&gt;=2*4,5/6,IF(V42&gt;4,4/6,IF(V42=4,3/6,IF(V42&lt;=4/2,1/6,IF(V42&lt;4,2/6)))))))</f>
        <v>0.66666666666666663</v>
      </c>
      <c r="AO40" s="20" t="s">
        <v>96</v>
      </c>
      <c r="AP40" s="20">
        <f>IF((AN40+X40)&gt;5/6,5/6,AN40+X40)</f>
        <v>0.66666666666666663</v>
      </c>
      <c r="AQ40" s="20" t="s">
        <v>102</v>
      </c>
      <c r="AR40" s="21">
        <f>IF(OR(AF41,AF42),AL44*AN40,AL44*AP40)</f>
        <v>0</v>
      </c>
      <c r="AS40" s="210"/>
      <c r="AT40" s="20">
        <f>IF(AF42,AL44-(AL44*AN40),IF(AF41,(1/6)*AL44,0))</f>
        <v>0</v>
      </c>
      <c r="AU40" s="210"/>
      <c r="AV40" s="20">
        <f t="shared" si="3"/>
        <v>0</v>
      </c>
      <c r="AW40" s="210"/>
      <c r="AX40" s="20">
        <f>(AL44+AT40)*(IF((AB39+X40)&gt;5/6,5/6,AB39+X40))</f>
        <v>0</v>
      </c>
      <c r="AY40" s="210"/>
      <c r="AZ40" s="20">
        <f t="shared" si="4"/>
        <v>0</v>
      </c>
      <c r="BA40" s="210"/>
      <c r="BB40" s="193">
        <f>IF((1-(V39+AB42))&gt;1,1,1-(V39+AB42))</f>
        <v>0.33333333333333337</v>
      </c>
      <c r="BC40" s="193" t="s">
        <v>109</v>
      </c>
      <c r="BD40" s="20">
        <f>IF(AB42&lt;0,AX40*BB40,AX40*BB39)</f>
        <v>0</v>
      </c>
      <c r="BE40" s="210"/>
      <c r="BF40" s="193">
        <f>BD40+((AZ40-AX40)*BB39)</f>
        <v>0</v>
      </c>
      <c r="BG40" s="210"/>
      <c r="BH40" s="18">
        <f>IF(AB41&gt;0,(BD40*AB41)+((BF40-BD40)*V44),BF40*V44)</f>
        <v>0</v>
      </c>
      <c r="BI40" s="210"/>
      <c r="BJ40" s="18">
        <f>(AL43*Z42)+(AB40*AX40)</f>
        <v>0</v>
      </c>
      <c r="BK40" s="210"/>
      <c r="BL40" s="193">
        <f t="shared" ref="BL40:BL44" si="5">IF(AD40,BH40+BJ40,NA())</f>
        <v>0</v>
      </c>
      <c r="BM40" s="124" t="s">
        <v>47</v>
      </c>
      <c r="BN40" s="18">
        <f>IFERROR(BN39/AD45,NA())</f>
        <v>0</v>
      </c>
      <c r="BO40" s="161" t="s">
        <v>11</v>
      </c>
    </row>
    <row r="41" spans="1:67" ht="15" customHeight="1">
      <c r="A41" s="127"/>
      <c r="B41" s="212"/>
      <c r="C41" s="212"/>
      <c r="D41" s="38" t="s">
        <v>3</v>
      </c>
      <c r="E41" s="165" t="e">
        <f>IF(AND(AD41,AF46),BH41+BJ41,NA())</f>
        <v>#N/A</v>
      </c>
      <c r="F41" s="30" t="e">
        <f>IFERROR(E41/P40,NA())</f>
        <v>#N/A</v>
      </c>
      <c r="G41" s="214"/>
      <c r="H41" s="84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85"/>
      <c r="V41" s="162">
        <f>(IF(L40="D3",2,IF(L40="2D3",4,IF(L40="D6",3.5,IF(L40="2D6",7,IF(L40="3D6",10.5,L40))))))</f>
        <v>4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/>
      <c r="AK41" s="20" t="s">
        <v>118</v>
      </c>
      <c r="AL41" s="20"/>
      <c r="AM41" s="20" t="s">
        <v>125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97</v>
      </c>
      <c r="AP41" s="20">
        <f>IF((AN41+X40)&gt;5/6,5/6,AN41+X40)</f>
        <v>0.66666666666666663</v>
      </c>
      <c r="AQ41" s="20" t="s">
        <v>103</v>
      </c>
      <c r="AR41" s="21">
        <f>IF(OR(AF41,AF42),AL44*AN41,AL44*AP41)</f>
        <v>0</v>
      </c>
      <c r="AS41" s="210"/>
      <c r="AT41" s="20">
        <f>IF(AF42,AL44-(AL44*AN41),IF(AF41,(1/6)*AL44,0))</f>
        <v>0</v>
      </c>
      <c r="AU41" s="210"/>
      <c r="AV41" s="20">
        <f t="shared" si="3"/>
        <v>0</v>
      </c>
      <c r="AW41" s="210"/>
      <c r="AX41" s="20">
        <f>(AL44+AT41)*(IF((AB39+X40)&gt;5/6,5/6,AB39+X40))</f>
        <v>0</v>
      </c>
      <c r="AY41" s="210"/>
      <c r="AZ41" s="20">
        <f t="shared" si="4"/>
        <v>0</v>
      </c>
      <c r="BA41" s="210"/>
      <c r="BB41" s="193"/>
      <c r="BC41" s="193"/>
      <c r="BD41" s="20">
        <f>IF(AB42&lt;0,AX41*BB40,AX41*BB39)</f>
        <v>0</v>
      </c>
      <c r="BE41" s="210"/>
      <c r="BF41" s="193">
        <f>BD41+((AZ41-AX41)*BB39)</f>
        <v>0</v>
      </c>
      <c r="BG41" s="210"/>
      <c r="BH41" s="18">
        <f>IF(AB41&gt;0,(BD41*AB41)+((BF41-BD41)*V44),BF41*V44)</f>
        <v>0</v>
      </c>
      <c r="BI41" s="210"/>
      <c r="BJ41" s="18">
        <f>(AL43*Z42)+(AB40*AX41)</f>
        <v>0</v>
      </c>
      <c r="BK41" s="210"/>
      <c r="BL41" s="193">
        <f t="shared" si="5"/>
        <v>0</v>
      </c>
      <c r="BM41" s="124" t="s">
        <v>48</v>
      </c>
      <c r="BO41" s="117"/>
    </row>
    <row r="42" spans="1:67" ht="15" customHeight="1">
      <c r="A42" s="127"/>
      <c r="B42" s="128"/>
      <c r="C42" s="128"/>
      <c r="D42" s="38" t="s">
        <v>4</v>
      </c>
      <c r="E42" s="165" t="e">
        <f>IF(AND(AD42,AF46),BH42+BJ42,NA())</f>
        <v>#N/A</v>
      </c>
      <c r="F42" s="30" t="e">
        <f>IFERROR(E42/P40,NA())</f>
        <v>#N/A</v>
      </c>
      <c r="G42" s="214"/>
      <c r="H42" s="84"/>
      <c r="I42" s="192" t="str">
        <f>"+- to hit"</f>
        <v>+- to hit</v>
      </c>
      <c r="J42" s="5">
        <v>0</v>
      </c>
      <c r="K42" s="79"/>
      <c r="L42" s="192" t="str">
        <f>"+- to wound"</f>
        <v>+- to wound</v>
      </c>
      <c r="M42" s="5">
        <v>0</v>
      </c>
      <c r="N42" s="208" t="s">
        <v>24</v>
      </c>
      <c r="O42" s="208"/>
      <c r="P42" s="5" t="s">
        <v>19</v>
      </c>
      <c r="Q42" s="208" t="s">
        <v>25</v>
      </c>
      <c r="R42" s="208"/>
      <c r="S42" s="5" t="s">
        <v>19</v>
      </c>
      <c r="T42" s="86"/>
      <c r="V42" s="162">
        <f>IF(M40="D3",2,IF(M40="2D3",4,IF(M40="D6",3.5,IF(M40="2D6",7,M40))))</f>
        <v>7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IF(AF40,V41-(V41*V40),IF(AF39,(1/6)*V41,0))</f>
        <v>0.66666666666666663</v>
      </c>
      <c r="AK42" s="20" t="s">
        <v>60</v>
      </c>
      <c r="AL42" s="22"/>
      <c r="AM42" s="20" t="s">
        <v>61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98</v>
      </c>
      <c r="AP42" s="20">
        <f>IF((AN42+X40)&gt;5/6,5/6,AN42+X40)</f>
        <v>0.66666666666666663</v>
      </c>
      <c r="AQ42" s="20" t="s">
        <v>104</v>
      </c>
      <c r="AR42" s="21">
        <f>IF(OR(AF41,AF42),AL44*AN42,AL44*AP42)</f>
        <v>0</v>
      </c>
      <c r="AS42" s="210"/>
      <c r="AT42" s="20">
        <f>IF(AF42,AL44-(AL44*AN42),IF(AF41,(1/6)*AL44,0))</f>
        <v>0</v>
      </c>
      <c r="AU42" s="210"/>
      <c r="AV42" s="20">
        <f t="shared" si="3"/>
        <v>0</v>
      </c>
      <c r="AW42" s="210"/>
      <c r="AX42" s="20">
        <f>(AL44+AT42)*(IF((AB39+X40)&gt;5/6,5/6,AB39+X40))</f>
        <v>0</v>
      </c>
      <c r="AY42" s="210"/>
      <c r="AZ42" s="20">
        <f t="shared" si="4"/>
        <v>0</v>
      </c>
      <c r="BA42" s="210"/>
      <c r="BB42" s="193"/>
      <c r="BC42" s="193"/>
      <c r="BD42" s="20">
        <f>IF(AB42&lt;0,AX42*BB40,AX42*BB39)</f>
        <v>0</v>
      </c>
      <c r="BE42" s="210"/>
      <c r="BF42" s="193">
        <f>BD42+((AZ42-AX42)*BB39)</f>
        <v>0</v>
      </c>
      <c r="BG42" s="210"/>
      <c r="BH42" s="18">
        <f>IF(AB41&gt;0,(BD42*AB41)+((BF42-BD42)*V44),BF42*V44)</f>
        <v>0</v>
      </c>
      <c r="BI42" s="210"/>
      <c r="BJ42" s="18">
        <f>(AL43*Z42)+(AB40*AX42)</f>
        <v>0</v>
      </c>
      <c r="BK42" s="210"/>
      <c r="BL42" s="193">
        <f t="shared" si="5"/>
        <v>0</v>
      </c>
      <c r="BM42" s="124" t="s">
        <v>49</v>
      </c>
      <c r="BO42" s="117"/>
    </row>
    <row r="43" spans="1:67" ht="15" customHeight="1">
      <c r="A43" s="127"/>
      <c r="B43" s="128"/>
      <c r="C43" s="128"/>
      <c r="D43" s="38" t="s">
        <v>5</v>
      </c>
      <c r="E43" s="165" t="e">
        <f>IF(AND(AD43,AF46),BH43+BJ43,NA())</f>
        <v>#N/A</v>
      </c>
      <c r="F43" s="30" t="e">
        <f>IFERROR(E43/P40,NA())</f>
        <v>#N/A</v>
      </c>
      <c r="G43" s="214"/>
      <c r="H43" s="87"/>
      <c r="I43" s="80"/>
      <c r="J43" s="192" t="s">
        <v>16</v>
      </c>
      <c r="K43" s="208" t="s">
        <v>17</v>
      </c>
      <c r="L43" s="208"/>
      <c r="M43" s="208"/>
      <c r="N43" s="208" t="s">
        <v>28</v>
      </c>
      <c r="O43" s="208"/>
      <c r="P43" s="5">
        <v>0</v>
      </c>
      <c r="Q43" s="208" t="s">
        <v>27</v>
      </c>
      <c r="R43" s="208"/>
      <c r="S43" s="5">
        <v>1</v>
      </c>
      <c r="T43" s="86"/>
      <c r="V43" s="162">
        <f>IF(N40="D3",-2/6,IF(N40="2D3",-4/6,IF(N40="D6",-3.5/6,IF(N40="2D6",-7/6,N40/6))))</f>
        <v>-0.33333333333333331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AJ42*AJ39</f>
        <v>0.55555555555555558</v>
      </c>
      <c r="AK43" s="14" t="s">
        <v>122</v>
      </c>
      <c r="AL43" s="24"/>
      <c r="AM43" s="12" t="s">
        <v>124</v>
      </c>
      <c r="AN43" s="20">
        <f>IF(X41&gt;0,X41,IF(AND(X42&gt;0,7&gt;V42),X42,IF(V42&gt;=2*7,5/6,IF(V42&gt;7,4/6,IF(V42=7,3/6,IF(V42&lt;=7/2,1/6,IF(V42&lt;7,2/6)))))))</f>
        <v>0.5</v>
      </c>
      <c r="AO43" s="20" t="s">
        <v>99</v>
      </c>
      <c r="AP43" s="20">
        <f>IF((AN43+X40)&gt;5/6,5/6,AN43+X40)</f>
        <v>0.5</v>
      </c>
      <c r="AQ43" s="20" t="s">
        <v>105</v>
      </c>
      <c r="AR43" s="21">
        <f>IF(OR(AF41,AF42),AL44*AN43,AL44*AP43)</f>
        <v>0</v>
      </c>
      <c r="AS43" s="210"/>
      <c r="AT43" s="20">
        <f>IF(AF42,AL44-(AL44*AN43),IF(AF41,(1/6)*AL44,0))</f>
        <v>0</v>
      </c>
      <c r="AU43" s="210"/>
      <c r="AV43" s="20">
        <f t="shared" si="3"/>
        <v>0</v>
      </c>
      <c r="AW43" s="210"/>
      <c r="AX43" s="20">
        <f>(AL44+AT43)*(IF((AB39+X40)&gt;5/6,5/6,AB39+X40))</f>
        <v>0</v>
      </c>
      <c r="AY43" s="210"/>
      <c r="AZ43" s="20">
        <f t="shared" si="4"/>
        <v>0</v>
      </c>
      <c r="BA43" s="210"/>
      <c r="BB43" s="193"/>
      <c r="BC43" s="193"/>
      <c r="BD43" s="20">
        <f>IF(AB42&lt;0,AX43*BB40,AX43*BB39)</f>
        <v>0</v>
      </c>
      <c r="BE43" s="210"/>
      <c r="BF43" s="193">
        <f>BD43+((AZ43-AX43)*BB39)</f>
        <v>0</v>
      </c>
      <c r="BG43" s="210"/>
      <c r="BH43" s="18">
        <f>IF(AB41&gt;0,(BD43*AB41)+((BF43-BD43)*V44),BF43*V44)</f>
        <v>0</v>
      </c>
      <c r="BI43" s="210"/>
      <c r="BJ43" s="18">
        <f>(AL43*Z42)+(AB40*AX43)</f>
        <v>0</v>
      </c>
      <c r="BK43" s="210"/>
      <c r="BL43" s="193">
        <f t="shared" si="5"/>
        <v>0</v>
      </c>
      <c r="BM43" s="124" t="s">
        <v>50</v>
      </c>
      <c r="BO43" s="117"/>
    </row>
    <row r="44" spans="1:67" ht="15" customHeight="1">
      <c r="A44" s="69"/>
      <c r="B44" s="70"/>
      <c r="C44" s="70"/>
      <c r="D44" s="38" t="s">
        <v>6</v>
      </c>
      <c r="E44" s="165" t="e">
        <f>IF(AND(AD44,AF46),BH44+BJ44,NA())</f>
        <v>#N/A</v>
      </c>
      <c r="F44" s="30" t="e">
        <f>IFERROR(E44/P40,NA())</f>
        <v>#N/A</v>
      </c>
      <c r="G44" s="214"/>
      <c r="H44" s="84"/>
      <c r="I44" s="207" t="s">
        <v>30</v>
      </c>
      <c r="J44" s="207"/>
      <c r="K44" s="207" t="s">
        <v>31</v>
      </c>
      <c r="L44" s="207"/>
      <c r="M44" s="207"/>
      <c r="N44" s="208" t="s">
        <v>29</v>
      </c>
      <c r="O44" s="208"/>
      <c r="P44" s="5">
        <v>0</v>
      </c>
      <c r="Q44" s="208" t="s">
        <v>45</v>
      </c>
      <c r="R44" s="208"/>
      <c r="S44" s="5">
        <v>0</v>
      </c>
      <c r="T44" s="86"/>
      <c r="V44" s="162">
        <f>IF(O40="D3",2,IF(O40="2D3",4,IF(O40="D6",3.5,IF(O40="2D6",7,IF(O40="2D6 pick highest",161/36,IF(O40="Less than 3 counts as 3",4,O40))))))</f>
        <v>3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/>
      <c r="AK44" s="20" t="s">
        <v>119</v>
      </c>
      <c r="AL44" s="20"/>
      <c r="AM44" s="25" t="s">
        <v>120</v>
      </c>
      <c r="AN44" s="20">
        <f>IF(X41&gt;0,X41,IF(AND(X42&gt;0,8&gt;V42),X42,IF(V42&gt;=2*8,5/6,IF(V42&gt;8,4/6,IF(V42=8,3/6,IF(V42&lt;=8/2,1/6,IF(V42&lt;8,2/6)))))))</f>
        <v>0.33333333333333331</v>
      </c>
      <c r="AO44" s="20" t="s">
        <v>100</v>
      </c>
      <c r="AP44" s="20">
        <f>IF((AN44+X40)&gt;5/6,5/6,AN44+X40)</f>
        <v>0.33333333333333331</v>
      </c>
      <c r="AQ44" s="20" t="s">
        <v>106</v>
      </c>
      <c r="AR44" s="20">
        <f>IF(OR(AF41,AF42),AL44*AN44,AL44*AP44)</f>
        <v>0</v>
      </c>
      <c r="AS44" s="210"/>
      <c r="AT44" s="20">
        <f>IF(AF42,AL44-(AL44*AN44),IF(AF41,(1/6)*AL44,0))</f>
        <v>0</v>
      </c>
      <c r="AU44" s="210"/>
      <c r="AV44" s="20">
        <f t="shared" si="3"/>
        <v>0</v>
      </c>
      <c r="AW44" s="210"/>
      <c r="AX44" s="20">
        <f>(AL44+AT44)*(IF((AB39+X40)&gt;5/6,5/6,AB39+X40))</f>
        <v>0</v>
      </c>
      <c r="AY44" s="210"/>
      <c r="AZ44" s="20">
        <f t="shared" si="4"/>
        <v>0</v>
      </c>
      <c r="BA44" s="210"/>
      <c r="BB44" s="193"/>
      <c r="BC44" s="193"/>
      <c r="BD44" s="20">
        <f>IF(AB42&lt;0,AX44*BB40,AX44*BB39)</f>
        <v>0</v>
      </c>
      <c r="BE44" s="210"/>
      <c r="BF44" s="193">
        <f>BD44+((AZ44-AX44)*BB39)</f>
        <v>0</v>
      </c>
      <c r="BG44" s="210"/>
      <c r="BH44" s="18">
        <f>IF(AB41&gt;0,(BD44*AB41)+((BF44-BD44)*V44),BF44*V44)</f>
        <v>0</v>
      </c>
      <c r="BI44" s="210"/>
      <c r="BJ44" s="18">
        <f>(AL43*Z42)+(AB40*AX44)</f>
        <v>0</v>
      </c>
      <c r="BK44" s="210"/>
      <c r="BL44" s="193">
        <f t="shared" si="5"/>
        <v>0</v>
      </c>
      <c r="BM44" s="124" t="s">
        <v>51</v>
      </c>
      <c r="BO44" s="117"/>
    </row>
    <row r="45" spans="1:67" ht="15" customHeight="1">
      <c r="A45" s="69"/>
      <c r="B45" s="70"/>
      <c r="C45" s="70"/>
      <c r="D45" s="52"/>
      <c r="E45" s="169"/>
      <c r="F45" s="52"/>
      <c r="G45" s="214"/>
      <c r="H45" s="84"/>
      <c r="I45" s="192"/>
      <c r="J45" s="192"/>
      <c r="K45" s="188" t="s">
        <v>72</v>
      </c>
      <c r="L45" s="194" t="s">
        <v>73</v>
      </c>
      <c r="M45" s="188" t="s">
        <v>18</v>
      </c>
      <c r="N45" s="208" t="s">
        <v>26</v>
      </c>
      <c r="O45" s="208"/>
      <c r="P45" s="5">
        <v>0</v>
      </c>
      <c r="Q45" s="216" t="s">
        <v>58</v>
      </c>
      <c r="R45" s="216"/>
      <c r="S45" s="5">
        <v>0</v>
      </c>
      <c r="T45" s="86"/>
      <c r="V45" s="163">
        <f>IF(AH39,C46,"")</f>
        <v>1</v>
      </c>
      <c r="W45" s="12" t="s">
        <v>92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70</v>
      </c>
      <c r="AF45" s="14" t="b">
        <v>0</v>
      </c>
      <c r="AG45" s="14" t="s">
        <v>56</v>
      </c>
      <c r="AH45" s="14"/>
      <c r="AI45" s="14"/>
      <c r="AJ45" s="20"/>
      <c r="AK45" s="20" t="str">
        <f>"+attacks"</f>
        <v>+attacks</v>
      </c>
      <c r="AL45" s="20"/>
      <c r="AM45" s="25" t="s">
        <v>126</v>
      </c>
      <c r="AN45" s="20"/>
      <c r="AO45" s="20"/>
      <c r="AP45" s="20"/>
      <c r="AQ45" s="20"/>
      <c r="AR45" s="20"/>
      <c r="AS45" s="193"/>
      <c r="AT45" s="20"/>
      <c r="AU45" s="193"/>
      <c r="AV45" s="20"/>
      <c r="AW45" s="193"/>
      <c r="AX45" s="20"/>
      <c r="AY45" s="193"/>
      <c r="AZ45" s="20"/>
      <c r="BA45" s="193"/>
      <c r="BB45" s="193"/>
      <c r="BC45" s="193"/>
      <c r="BD45" s="20"/>
      <c r="BE45" s="193"/>
      <c r="BF45" s="193"/>
      <c r="BG45" s="193"/>
      <c r="BI45" s="193"/>
      <c r="BK45" s="193"/>
      <c r="BL45" s="193"/>
      <c r="BM45" s="193"/>
      <c r="BO45" s="117"/>
    </row>
    <row r="46" spans="1:67" ht="15" customHeight="1">
      <c r="A46" s="69"/>
      <c r="B46" s="135" t="s">
        <v>88</v>
      </c>
      <c r="C46" s="140">
        <v>1</v>
      </c>
      <c r="D46" s="198" t="s">
        <v>22</v>
      </c>
      <c r="E46" s="180">
        <f>IFERROR(BN40,NA())</f>
        <v>0</v>
      </c>
      <c r="F46" s="3" t="e">
        <f>IFERROR(E46/P40,NA())</f>
        <v>#N/A</v>
      </c>
      <c r="G46" s="214"/>
      <c r="H46" s="84"/>
      <c r="I46" s="80"/>
      <c r="J46" s="80"/>
      <c r="K46" s="80"/>
      <c r="L46" s="191"/>
      <c r="M46" s="194"/>
      <c r="N46" s="79"/>
      <c r="O46" s="191"/>
      <c r="P46" s="79"/>
      <c r="Q46" s="81"/>
      <c r="R46" s="81"/>
      <c r="S46" s="79"/>
      <c r="T46" s="88"/>
      <c r="V46" s="162"/>
      <c r="W46" s="12"/>
      <c r="X46" s="12"/>
      <c r="Y46" s="23"/>
      <c r="AA46" s="14"/>
      <c r="AB46" s="22"/>
      <c r="AC46" s="14"/>
      <c r="AD46" s="14" t="b">
        <v>1</v>
      </c>
      <c r="AE46" s="20" t="s">
        <v>74</v>
      </c>
      <c r="AF46" s="14" t="b">
        <v>0</v>
      </c>
      <c r="AG46" s="14" t="s">
        <v>75</v>
      </c>
      <c r="AH46" s="14"/>
      <c r="AI46" s="14"/>
      <c r="AJ46" s="20"/>
      <c r="AK46" s="20"/>
      <c r="AL46" s="20"/>
      <c r="AM46" s="20" t="s">
        <v>62</v>
      </c>
      <c r="AN46" s="20"/>
      <c r="AO46" s="20"/>
      <c r="AP46" s="20"/>
      <c r="AQ46" s="20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I46" s="25"/>
      <c r="BK46" s="25"/>
      <c r="BL46" s="25"/>
      <c r="BM46" s="25"/>
      <c r="BO46" s="117"/>
    </row>
    <row r="47" spans="1:67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1"/>
      <c r="W47" s="182"/>
      <c r="X47" s="182"/>
      <c r="Y47" s="183"/>
      <c r="Z47" s="185"/>
      <c r="AA47" s="182"/>
      <c r="AB47" s="185"/>
      <c r="AC47" s="182"/>
      <c r="AD47" s="182"/>
      <c r="AE47" s="182"/>
      <c r="AF47" s="184"/>
      <c r="AG47" s="184"/>
      <c r="AH47" s="184"/>
      <c r="AI47" s="184"/>
      <c r="AJ47" s="182"/>
      <c r="AK47" s="182"/>
      <c r="AL47" s="182"/>
      <c r="AM47" s="182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41"/>
      <c r="BO47" s="119"/>
    </row>
    <row r="48" spans="1:67" ht="15" customHeight="1">
      <c r="A48" s="129"/>
      <c r="B48" s="217" t="str">
        <f>IF(I50="","",I50)</f>
        <v>Talon</v>
      </c>
      <c r="C48" s="217"/>
      <c r="D48" s="10"/>
      <c r="E48" s="171" t="s">
        <v>11</v>
      </c>
      <c r="F48" s="10" t="s">
        <v>7</v>
      </c>
      <c r="G48" s="219"/>
      <c r="H48" s="82"/>
      <c r="I48" s="204" t="str">
        <f>IF(I50="","",I50)</f>
        <v>Talon</v>
      </c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83"/>
      <c r="V48" s="205" t="s">
        <v>15</v>
      </c>
      <c r="W48" s="206"/>
      <c r="X48" s="206"/>
      <c r="Y48" s="206"/>
      <c r="Z48" s="206"/>
      <c r="AA48" s="206"/>
      <c r="AB48" s="206"/>
      <c r="AC48" s="206"/>
      <c r="AD48" s="206" t="s">
        <v>21</v>
      </c>
      <c r="AE48" s="206"/>
      <c r="AF48" s="206"/>
      <c r="AG48" s="206"/>
      <c r="AH48" s="190"/>
      <c r="AI48" s="190"/>
      <c r="AJ48" s="206" t="s">
        <v>77</v>
      </c>
      <c r="AK48" s="206"/>
      <c r="AL48" s="206"/>
      <c r="AM48" s="206"/>
      <c r="AN48" s="206"/>
      <c r="AO48" s="206" t="s">
        <v>78</v>
      </c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190"/>
      <c r="BC48" s="190"/>
      <c r="BD48" s="206" t="s">
        <v>79</v>
      </c>
      <c r="BE48" s="206"/>
      <c r="BF48" s="206"/>
      <c r="BG48" s="206"/>
      <c r="BH48" s="206"/>
      <c r="BI48" s="206"/>
      <c r="BJ48" s="206"/>
      <c r="BK48" s="206"/>
      <c r="BL48" s="206"/>
      <c r="BM48" s="206"/>
      <c r="BN48" s="206" t="s">
        <v>80</v>
      </c>
      <c r="BO48" s="209"/>
    </row>
    <row r="49" spans="1:67" ht="15" customHeight="1">
      <c r="A49" s="130"/>
      <c r="B49" s="218"/>
      <c r="C49" s="218"/>
      <c r="D49" s="39" t="s">
        <v>1</v>
      </c>
      <c r="E49" s="165" t="e">
        <f>IF(AND(AD49,AF56),BH49+BJ49,NA())</f>
        <v>#N/A</v>
      </c>
      <c r="F49" s="30" t="e">
        <f>IFERROR(E49/P50,NA())</f>
        <v>#N/A</v>
      </c>
      <c r="G49" s="220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7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1</v>
      </c>
      <c r="AG49" s="14" t="s">
        <v>52</v>
      </c>
      <c r="AH49" s="14" t="b">
        <v>1</v>
      </c>
      <c r="AI49" s="14" t="s">
        <v>76</v>
      </c>
      <c r="AJ49" s="20">
        <f>IF((V50+X49)&gt;5/6,5/6,V50+X49)</f>
        <v>0.83333333333333337</v>
      </c>
      <c r="AK49" s="20" t="s">
        <v>94</v>
      </c>
      <c r="AL49" s="20"/>
      <c r="AM49" s="20"/>
      <c r="AN49" s="20">
        <f>IF(X51&gt;0,X51,IF(AND(X52&gt;0,3&gt;V52),X52,IF(V52&gt;=2*3,5/6,IF(V52&gt;3,4/6,IF(V52=3,3/6,IF(V52&lt;=3/2,1/6,IF(V52&lt;3,2/6)))))))</f>
        <v>0.83333333333333337</v>
      </c>
      <c r="AO49" s="20" t="s">
        <v>95</v>
      </c>
      <c r="AP49" s="20">
        <f>IF((AN49+X50)&gt;5/6,5/6,AN49+X50)</f>
        <v>0.83333333333333337</v>
      </c>
      <c r="AQ49" s="20" t="s">
        <v>101</v>
      </c>
      <c r="AR49" s="21">
        <f>IF(OR(AF51,AF52),AL54*AN49,AL54*AP49)</f>
        <v>0.81018518518518534</v>
      </c>
      <c r="AS49" s="210" t="s">
        <v>66</v>
      </c>
      <c r="AT49" s="20">
        <f>IF(AF52,AL54-(AL54*AN49),IF(AF51,(1/6)*AL54,0))</f>
        <v>0</v>
      </c>
      <c r="AU49" s="210" t="s">
        <v>60</v>
      </c>
      <c r="AV49" s="20">
        <f t="shared" ref="AV49:AV54" si="6">AT49*AP49</f>
        <v>0</v>
      </c>
      <c r="AW49" s="210" t="s">
        <v>67</v>
      </c>
      <c r="AX49" s="20">
        <f>(AL54+AT49)*(IF((AB49+X50)&gt;5/6,5/6,AB49+X50))</f>
        <v>0</v>
      </c>
      <c r="AY49" s="210" t="s">
        <v>93</v>
      </c>
      <c r="AZ49" s="20">
        <f t="shared" ref="AZ49:AZ54" si="7">SUM(AR49,AV49)</f>
        <v>0.81018518518518534</v>
      </c>
      <c r="BA49" s="210" t="s">
        <v>63</v>
      </c>
      <c r="BB49" s="193">
        <f>IF((1-(V49+V53))&gt;1,1,1-(V49+V53))</f>
        <v>0.66666666666666674</v>
      </c>
      <c r="BC49" s="193" t="s">
        <v>110</v>
      </c>
      <c r="BD49" s="20">
        <f>IF(AB52&lt;0,AX49*BB50,AX49*BB49)</f>
        <v>0</v>
      </c>
      <c r="BE49" s="210" t="s">
        <v>107</v>
      </c>
      <c r="BF49" s="193">
        <f>BD49+((AZ49-AX49)*BB49)</f>
        <v>0.54012345679012363</v>
      </c>
      <c r="BG49" s="210" t="s">
        <v>108</v>
      </c>
      <c r="BH49" s="18">
        <f>IF(AB51&gt;0,(BD49*AB51)+((BF49-BD49)*V54),BF49*V54)</f>
        <v>1.0802469135802473</v>
      </c>
      <c r="BI49" s="210" t="s">
        <v>65</v>
      </c>
      <c r="BJ49" s="18">
        <f>(AL53*Z52)+(AB50*AX49)</f>
        <v>0</v>
      </c>
      <c r="BK49" s="210" t="s">
        <v>64</v>
      </c>
      <c r="BL49" s="193">
        <f>IF(AD49,BH49+BJ49,NA())</f>
        <v>1.0802469135802473</v>
      </c>
      <c r="BM49" s="124" t="s">
        <v>46</v>
      </c>
      <c r="BN49" s="18">
        <f>IFERROR(IF(AD49,BL49,0)+IF(AD50,BL50,0)+IF(AD51,BL51,0)+IF(AD52,BL52,0)+IF(AD53,BL53,0)+IF(AD54,BL54,0),NA())</f>
        <v>4.7530864197530871</v>
      </c>
      <c r="BO49" s="161" t="s">
        <v>71</v>
      </c>
    </row>
    <row r="50" spans="1:67" ht="15" customHeight="1">
      <c r="A50" s="130"/>
      <c r="B50" s="218"/>
      <c r="C50" s="218"/>
      <c r="D50" s="39" t="s">
        <v>2</v>
      </c>
      <c r="E50" s="165" t="e">
        <f>IF(AND(AD50,AF56),BH50+BJ50,NA())</f>
        <v>#N/A</v>
      </c>
      <c r="F50" s="30" t="e">
        <f>IFERROR(E50/P50,NA())</f>
        <v>#N/A</v>
      </c>
      <c r="G50" s="220"/>
      <c r="H50" s="84"/>
      <c r="I50" s="5" t="s">
        <v>115</v>
      </c>
      <c r="J50" s="5" t="s">
        <v>20</v>
      </c>
      <c r="K50" s="5" t="s">
        <v>113</v>
      </c>
      <c r="L50" s="5">
        <v>1</v>
      </c>
      <c r="M50" s="5">
        <v>7</v>
      </c>
      <c r="N50" s="5">
        <v>-2</v>
      </c>
      <c r="O50" s="5">
        <v>2</v>
      </c>
      <c r="P50" s="5"/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/>
      <c r="AK50" s="20"/>
      <c r="AL50" s="20">
        <f>IF(OR(AF49,AF50),AJ54*V50,AJ54*AJ49)</f>
        <v>0</v>
      </c>
      <c r="AM50" s="20" t="s">
        <v>68</v>
      </c>
      <c r="AN50" s="20">
        <f>IF(X51&gt;0,X51,IF(AND(X52&gt;0,4&gt;V52),X52,IF(V52&gt;=2*4,5/6,IF(V52&gt;4,4/6,IF(V52=4,3/6,IF(V52&lt;=4/2,1/6,IF(V52&lt;4,2/6)))))))</f>
        <v>0.66666666666666663</v>
      </c>
      <c r="AO50" s="20" t="s">
        <v>96</v>
      </c>
      <c r="AP50" s="20">
        <f>IF((AN50+X50)&gt;5/6,5/6,AN50+X50)</f>
        <v>0.66666666666666663</v>
      </c>
      <c r="AQ50" s="20" t="s">
        <v>102</v>
      </c>
      <c r="AR50" s="21">
        <f>IF(OR(AF51,AF52),AL54*AN50,AL54*AP50)</f>
        <v>0.64814814814814814</v>
      </c>
      <c r="AS50" s="210"/>
      <c r="AT50" s="20">
        <f>IF(AF52,AL54-(AL54*AN50),IF(AF51,(1/6)*AL54,0))</f>
        <v>0</v>
      </c>
      <c r="AU50" s="210"/>
      <c r="AV50" s="20">
        <f t="shared" si="6"/>
        <v>0</v>
      </c>
      <c r="AW50" s="210"/>
      <c r="AX50" s="20">
        <f>(AL54+AT50)*(IF((AB49+X50)&gt;5/6,5/6,AB49+X50))</f>
        <v>0</v>
      </c>
      <c r="AY50" s="210"/>
      <c r="AZ50" s="20">
        <f t="shared" si="7"/>
        <v>0.64814814814814814</v>
      </c>
      <c r="BA50" s="210"/>
      <c r="BB50" s="193">
        <f>IF((1-(V49+AB52))&gt;1,1,1-(V49+AB52))</f>
        <v>0.33333333333333337</v>
      </c>
      <c r="BC50" s="193" t="s">
        <v>109</v>
      </c>
      <c r="BD50" s="20">
        <f>IF(AB52&lt;0,AX50*BB50,AX50*BB49)</f>
        <v>0</v>
      </c>
      <c r="BE50" s="210"/>
      <c r="BF50" s="193">
        <f>BD50+((AZ50-AX50)*BB49)</f>
        <v>0.4320987654320988</v>
      </c>
      <c r="BG50" s="210"/>
      <c r="BH50" s="18">
        <f>IF(AB51&gt;0,(BD50*AB51)+((BF50-BD50)*V54),BF50*V54)</f>
        <v>0.86419753086419759</v>
      </c>
      <c r="BI50" s="210"/>
      <c r="BJ50" s="18">
        <f>(AL53*Z52)+(AB50*AX50)</f>
        <v>0</v>
      </c>
      <c r="BK50" s="210"/>
      <c r="BL50" s="193">
        <f t="shared" ref="BL50:BL54" si="8">IF(AD50,BH50+BJ50,NA())</f>
        <v>0.86419753086419759</v>
      </c>
      <c r="BM50" s="124" t="s">
        <v>47</v>
      </c>
      <c r="BN50" s="18">
        <f>IFERROR(BN49/AD55,NA())</f>
        <v>0.79218106995884785</v>
      </c>
      <c r="BO50" s="161" t="s">
        <v>11</v>
      </c>
    </row>
    <row r="51" spans="1:67" ht="15" customHeight="1">
      <c r="A51" s="130"/>
      <c r="B51" s="218"/>
      <c r="C51" s="218"/>
      <c r="D51" s="39" t="s">
        <v>3</v>
      </c>
      <c r="E51" s="165" t="e">
        <f>IF(AND(AD51,AF56),BH51+BJ51,NA())</f>
        <v>#N/A</v>
      </c>
      <c r="F51" s="30" t="e">
        <f>IFERROR(E51/P50,NA())</f>
        <v>#N/A</v>
      </c>
      <c r="G51" s="220"/>
      <c r="H51" s="84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85"/>
      <c r="V51" s="162">
        <f>(IF(L50="D3",2,IF(L50="2D3",4,IF(L50="D6",3.5,IF(L50="2D6",7,IF(L50="3D6",10.5,L50))))))</f>
        <v>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IF(OR(AF49,AF50),V51*V50,V51*AJ49)</f>
        <v>0.83333333333333337</v>
      </c>
      <c r="AK51" s="20" t="s">
        <v>66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0.66666666666666663</v>
      </c>
      <c r="AO51" s="20" t="s">
        <v>97</v>
      </c>
      <c r="AP51" s="20">
        <f>IF((AN51+X50)&gt;5/6,5/6,AN51+X50)</f>
        <v>0.66666666666666663</v>
      </c>
      <c r="AQ51" s="20" t="s">
        <v>103</v>
      </c>
      <c r="AR51" s="21">
        <f>IF(OR(AF51,AF52),AL54*AN51,AL54*AP51)</f>
        <v>0.64814814814814814</v>
      </c>
      <c r="AS51" s="210"/>
      <c r="AT51" s="20">
        <f>IF(AF52,AL54-(AL54*AN51),IF(AF51,(1/6)*AL54,0))</f>
        <v>0</v>
      </c>
      <c r="AU51" s="210"/>
      <c r="AV51" s="20">
        <f t="shared" si="6"/>
        <v>0</v>
      </c>
      <c r="AW51" s="210"/>
      <c r="AX51" s="20">
        <f>(AL54+AT51)*(IF((AB49+X50)&gt;5/6,5/6,AB49+X50))</f>
        <v>0</v>
      </c>
      <c r="AY51" s="210"/>
      <c r="AZ51" s="20">
        <f t="shared" si="7"/>
        <v>0.64814814814814814</v>
      </c>
      <c r="BA51" s="210"/>
      <c r="BB51" s="193"/>
      <c r="BC51" s="193"/>
      <c r="BD51" s="20">
        <f>IF(AB52&lt;0,AX51*BB50,AX51*BB49)</f>
        <v>0</v>
      </c>
      <c r="BE51" s="210"/>
      <c r="BF51" s="193">
        <f>BD51+((AZ51-AX51)*BB49)</f>
        <v>0.4320987654320988</v>
      </c>
      <c r="BG51" s="210"/>
      <c r="BH51" s="18">
        <f>IF(AB51&gt;0,(BD51*AB51)+((BF51-BD51)*V54),BF51*V54)</f>
        <v>0.86419753086419759</v>
      </c>
      <c r="BI51" s="210"/>
      <c r="BJ51" s="18">
        <f>(AL53*Z52)+(AB50*AX51)</f>
        <v>0</v>
      </c>
      <c r="BK51" s="210"/>
      <c r="BL51" s="193">
        <f t="shared" si="8"/>
        <v>0.86419753086419759</v>
      </c>
      <c r="BM51" s="124" t="s">
        <v>48</v>
      </c>
      <c r="BO51" s="117"/>
    </row>
    <row r="52" spans="1:67" ht="15" customHeight="1">
      <c r="A52" s="130"/>
      <c r="B52" s="131"/>
      <c r="C52" s="131"/>
      <c r="D52" s="39" t="s">
        <v>4</v>
      </c>
      <c r="E52" s="165" t="e">
        <f>IF(AND(AD52,AF56),BH52+BJ52,NA())</f>
        <v>#N/A</v>
      </c>
      <c r="F52" s="30" t="e">
        <f>IFERROR(E52/P50,NA())</f>
        <v>#N/A</v>
      </c>
      <c r="G52" s="220"/>
      <c r="H52" s="84"/>
      <c r="I52" s="192" t="str">
        <f>"+- to hit"</f>
        <v>+- to hit</v>
      </c>
      <c r="J52" s="5">
        <v>0</v>
      </c>
      <c r="K52" s="79"/>
      <c r="L52" s="192" t="str">
        <f>"+- to wound"</f>
        <v>+- to wound</v>
      </c>
      <c r="M52" s="5">
        <v>0</v>
      </c>
      <c r="N52" s="208" t="s">
        <v>24</v>
      </c>
      <c r="O52" s="208"/>
      <c r="P52" s="5" t="s">
        <v>19</v>
      </c>
      <c r="Q52" s="208" t="s">
        <v>25</v>
      </c>
      <c r="R52" s="208"/>
      <c r="S52" s="5" t="s">
        <v>18</v>
      </c>
      <c r="T52" s="86"/>
      <c r="V52" s="162">
        <f>IF(M50="D3",2,IF(M50="2D3",4,IF(M50="D6",3.5,IF(M50="2D6",7,M50))))</f>
        <v>7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IF(AF50,V51-(V51*V50),IF(AF49,(1/6)*V51,0))</f>
        <v>0.16666666666666666</v>
      </c>
      <c r="AK52" s="20" t="s">
        <v>60</v>
      </c>
      <c r="AL52" s="22">
        <f>AL51*AJ49</f>
        <v>0</v>
      </c>
      <c r="AM52" s="12" t="s">
        <v>69</v>
      </c>
      <c r="AN52" s="20">
        <f>IF(X51&gt;0,X51,IF(AND(X52&gt;0,6&gt;V52),X52,IF(V52&gt;=2*6,5/6,IF(V52&gt;6,4/6,IF(V52=6,3/6,IF(V52&lt;=6/2,1/6,IF(V52&lt;6,2/6)))))))</f>
        <v>0.66666666666666663</v>
      </c>
      <c r="AO52" s="20" t="s">
        <v>98</v>
      </c>
      <c r="AP52" s="20">
        <f>IF((AN52+X50)&gt;5/6,5/6,AN52+X50)</f>
        <v>0.66666666666666663</v>
      </c>
      <c r="AQ52" s="20" t="s">
        <v>104</v>
      </c>
      <c r="AR52" s="21">
        <f>IF(OR(AF51,AF52),AL54*AN52,AL54*AP52)</f>
        <v>0.64814814814814814</v>
      </c>
      <c r="AS52" s="210"/>
      <c r="AT52" s="20">
        <f>IF(AF52,AL54-(AL54*AN52),IF(AF51,(1/6)*AL54,0))</f>
        <v>0</v>
      </c>
      <c r="AU52" s="210"/>
      <c r="AV52" s="20">
        <f t="shared" si="6"/>
        <v>0</v>
      </c>
      <c r="AW52" s="210"/>
      <c r="AX52" s="20">
        <f>(AL54+AT52)*(IF((AB49+X50)&gt;5/6,5/6,AB49+X50))</f>
        <v>0</v>
      </c>
      <c r="AY52" s="210"/>
      <c r="AZ52" s="20">
        <f t="shared" si="7"/>
        <v>0.64814814814814814</v>
      </c>
      <c r="BA52" s="210"/>
      <c r="BB52" s="193"/>
      <c r="BC52" s="193"/>
      <c r="BD52" s="20">
        <f>IF(AB52&lt;0,AX52*BB50,AX52*BB49)</f>
        <v>0</v>
      </c>
      <c r="BE52" s="210"/>
      <c r="BF52" s="193">
        <f>BD52+((AZ52-AX52)*BB49)</f>
        <v>0.4320987654320988</v>
      </c>
      <c r="BG52" s="210"/>
      <c r="BH52" s="18">
        <f>IF(AB51&gt;0,(BD52*AB51)+((BF52-BD52)*V54),BF52*V54)</f>
        <v>0.86419753086419759</v>
      </c>
      <c r="BI52" s="210"/>
      <c r="BJ52" s="18">
        <f>(AL53*Z52)+(AB50*AX52)</f>
        <v>0</v>
      </c>
      <c r="BK52" s="210"/>
      <c r="BL52" s="193">
        <f t="shared" si="8"/>
        <v>0.86419753086419759</v>
      </c>
      <c r="BM52" s="124" t="s">
        <v>49</v>
      </c>
      <c r="BO52" s="117"/>
    </row>
    <row r="53" spans="1:67" ht="15" customHeight="1">
      <c r="A53" s="130"/>
      <c r="B53" s="131"/>
      <c r="C53" s="131"/>
      <c r="D53" s="39" t="s">
        <v>5</v>
      </c>
      <c r="E53" s="165" t="e">
        <f>IF(AND(AD53,AF56),BH53+BJ53,NA())</f>
        <v>#N/A</v>
      </c>
      <c r="F53" s="30" t="e">
        <f>IFERROR(E53/P50,NA())</f>
        <v>#N/A</v>
      </c>
      <c r="G53" s="220"/>
      <c r="H53" s="87"/>
      <c r="I53" s="80"/>
      <c r="J53" s="192" t="s">
        <v>16</v>
      </c>
      <c r="K53" s="208" t="s">
        <v>17</v>
      </c>
      <c r="L53" s="208"/>
      <c r="M53" s="208"/>
      <c r="N53" s="208" t="s">
        <v>28</v>
      </c>
      <c r="O53" s="208"/>
      <c r="P53" s="5">
        <v>0</v>
      </c>
      <c r="Q53" s="208" t="s">
        <v>27</v>
      </c>
      <c r="R53" s="208"/>
      <c r="S53" s="5">
        <v>0</v>
      </c>
      <c r="T53" s="86"/>
      <c r="V53" s="162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AJ52*AJ49</f>
        <v>0.1388888888888889</v>
      </c>
      <c r="AK53" s="14" t="s">
        <v>67</v>
      </c>
      <c r="AL53" s="24">
        <f>(V51+AJ52+AJ54+AL51)*(IF((Z49+X49)&gt;5/6,5/6,Z49+X49))</f>
        <v>0</v>
      </c>
      <c r="AM53" s="25" t="s">
        <v>93</v>
      </c>
      <c r="AN53" s="20">
        <f>IF(X51&gt;0,X51,IF(AND(X52&gt;0,7&gt;V52),X52,IF(V52&gt;=2*7,5/6,IF(V52&gt;7,4/6,IF(V52=7,3/6,IF(V52&lt;=7/2,1/6,IF(V52&lt;7,2/6)))))))</f>
        <v>0.5</v>
      </c>
      <c r="AO53" s="20" t="s">
        <v>99</v>
      </c>
      <c r="AP53" s="20">
        <f>IF((AN53+X50)&gt;5/6,5/6,AN53+X50)</f>
        <v>0.5</v>
      </c>
      <c r="AQ53" s="20" t="s">
        <v>105</v>
      </c>
      <c r="AR53" s="21">
        <f>IF(OR(AF51,AF52),AL54*AN53,AL54*AP53)</f>
        <v>0.48611111111111116</v>
      </c>
      <c r="AS53" s="210"/>
      <c r="AT53" s="20">
        <f>IF(AF52,AL54-(AL54*AN53),IF(AF51,(1/6)*AL54,0))</f>
        <v>0</v>
      </c>
      <c r="AU53" s="210"/>
      <c r="AV53" s="20">
        <f t="shared" si="6"/>
        <v>0</v>
      </c>
      <c r="AW53" s="210"/>
      <c r="AX53" s="20">
        <f>(AL54+AT53)*(IF((AB49+X50)&gt;5/6,5/6,AB49+X50))</f>
        <v>0</v>
      </c>
      <c r="AY53" s="210"/>
      <c r="AZ53" s="20">
        <f t="shared" si="7"/>
        <v>0.48611111111111116</v>
      </c>
      <c r="BA53" s="210"/>
      <c r="BB53" s="193"/>
      <c r="BC53" s="193"/>
      <c r="BD53" s="20">
        <f>IF(AB52&lt;0,AX53*BB50,AX53*BB49)</f>
        <v>0</v>
      </c>
      <c r="BE53" s="210"/>
      <c r="BF53" s="193">
        <f>BD53+((AZ53-AX53)*BB49)</f>
        <v>0.32407407407407413</v>
      </c>
      <c r="BG53" s="210"/>
      <c r="BH53" s="18">
        <f>IF(AB51&gt;0,(BD53*AB51)+((BF53-BD53)*V54),BF53*V54)</f>
        <v>0.64814814814814825</v>
      </c>
      <c r="BI53" s="210"/>
      <c r="BJ53" s="18">
        <f>(AL53*Z52)+(AB50*AX53)</f>
        <v>0</v>
      </c>
      <c r="BK53" s="210"/>
      <c r="BL53" s="193">
        <f t="shared" si="8"/>
        <v>0.64814814814814825</v>
      </c>
      <c r="BM53" s="124" t="s">
        <v>50</v>
      </c>
      <c r="BO53" s="117"/>
    </row>
    <row r="54" spans="1:67" ht="15" customHeight="1">
      <c r="A54" s="61"/>
      <c r="B54" s="62"/>
      <c r="C54" s="62"/>
      <c r="D54" s="39" t="s">
        <v>6</v>
      </c>
      <c r="E54" s="165" t="e">
        <f>IF(AND(AD54,AF56),BH54+BJ54,NA())</f>
        <v>#N/A</v>
      </c>
      <c r="F54" s="30" t="e">
        <f>IFERROR(E54/P50,NA())</f>
        <v>#N/A</v>
      </c>
      <c r="G54" s="220"/>
      <c r="H54" s="84"/>
      <c r="I54" s="207" t="s">
        <v>30</v>
      </c>
      <c r="J54" s="207"/>
      <c r="K54" s="207" t="s">
        <v>31</v>
      </c>
      <c r="L54" s="207"/>
      <c r="M54" s="207"/>
      <c r="N54" s="208" t="s">
        <v>29</v>
      </c>
      <c r="O54" s="208"/>
      <c r="P54" s="5">
        <v>0</v>
      </c>
      <c r="Q54" s="208" t="s">
        <v>45</v>
      </c>
      <c r="R54" s="208"/>
      <c r="S54" s="5">
        <v>0</v>
      </c>
      <c r="T54" s="86"/>
      <c r="V54" s="162">
        <f>IF(O50="D3",2,IF(O50="2D3",4,IF(O50="D6",3.5,IF(O50="2D6",7,IF(O50="2D6 pick highest",161/36,IF(O50="Less than 3 counts as 3",4,O50))))))</f>
        <v>2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Z50*(V51+AJ52)*(IF((Z49+X49)&gt;5/6,5/6,Z49+X49))</f>
        <v>0</v>
      </c>
      <c r="AK54" s="20" t="str">
        <f>"+attacks"</f>
        <v>+attacks</v>
      </c>
      <c r="AL54" s="20">
        <f>IF(V50=1,V51,SUM(AJ51,AJ53,AL50,AL52)+(Z51*AL53)-(Z52*AL53))</f>
        <v>0.97222222222222232</v>
      </c>
      <c r="AM54" s="20" t="s">
        <v>62</v>
      </c>
      <c r="AN54" s="20">
        <f>IF(X51&gt;0,X51,IF(AND(X52&gt;0,8&gt;V52),X52,IF(V52&gt;=2*8,5/6,IF(V52&gt;8,4/6,IF(V52=8,3/6,IF(V52&lt;=8/2,1/6,IF(V52&lt;8,2/6)))))))</f>
        <v>0.33333333333333331</v>
      </c>
      <c r="AO54" s="20" t="s">
        <v>100</v>
      </c>
      <c r="AP54" s="20">
        <f>IF((AN54+X50)&gt;5/6,5/6,AN54+X50)</f>
        <v>0.33333333333333331</v>
      </c>
      <c r="AQ54" s="20" t="s">
        <v>106</v>
      </c>
      <c r="AR54" s="20">
        <f>IF(OR(AF51,AF52),AL54*AN54,AL54*AP54)</f>
        <v>0.32407407407407407</v>
      </c>
      <c r="AS54" s="210"/>
      <c r="AT54" s="20">
        <f>IF(AF52,AL54-(AL54*AN54),IF(AF51,(1/6)*AL54,0))</f>
        <v>0</v>
      </c>
      <c r="AU54" s="210"/>
      <c r="AV54" s="20">
        <f t="shared" si="6"/>
        <v>0</v>
      </c>
      <c r="AW54" s="210"/>
      <c r="AX54" s="20">
        <f>(AL54+AT54)*(IF((AB49+X50)&gt;5/6,5/6,AB49+X50))</f>
        <v>0</v>
      </c>
      <c r="AY54" s="210"/>
      <c r="AZ54" s="20">
        <f t="shared" si="7"/>
        <v>0.32407407407407407</v>
      </c>
      <c r="BA54" s="210"/>
      <c r="BB54" s="193"/>
      <c r="BC54" s="193"/>
      <c r="BD54" s="20">
        <f>IF(AB52&lt;0,AX54*BB50,AX54*BB49)</f>
        <v>0</v>
      </c>
      <c r="BE54" s="210"/>
      <c r="BF54" s="193">
        <f>BD54+((AZ54-AX54)*BB49)</f>
        <v>0.2160493827160494</v>
      </c>
      <c r="BG54" s="210"/>
      <c r="BH54" s="18">
        <f>IF(AB51&gt;0,(BD54*AB51)+((BF54-BD54)*V54),BF54*V54)</f>
        <v>0.4320987654320988</v>
      </c>
      <c r="BI54" s="210"/>
      <c r="BJ54" s="18">
        <f>(AL53*Z52)+(AB50*AX54)</f>
        <v>0</v>
      </c>
      <c r="BK54" s="210"/>
      <c r="BL54" s="193">
        <f t="shared" si="8"/>
        <v>0.4320987654320988</v>
      </c>
      <c r="BM54" s="124" t="s">
        <v>51</v>
      </c>
      <c r="BO54" s="117"/>
    </row>
    <row r="55" spans="1:67" ht="15" customHeight="1">
      <c r="A55" s="61"/>
      <c r="B55" s="62"/>
      <c r="C55" s="62"/>
      <c r="D55" s="50"/>
      <c r="E55" s="172"/>
      <c r="F55" s="50"/>
      <c r="G55" s="220"/>
      <c r="H55" s="84"/>
      <c r="I55" s="192"/>
      <c r="J55" s="192"/>
      <c r="K55" s="5" t="s">
        <v>72</v>
      </c>
      <c r="L55" s="194" t="s">
        <v>73</v>
      </c>
      <c r="M55" s="5" t="s">
        <v>18</v>
      </c>
      <c r="N55" s="208" t="s">
        <v>26</v>
      </c>
      <c r="O55" s="208"/>
      <c r="P55" s="5">
        <v>0</v>
      </c>
      <c r="Q55" s="216" t="s">
        <v>58</v>
      </c>
      <c r="R55" s="216"/>
      <c r="S55" s="5">
        <v>0</v>
      </c>
      <c r="T55" s="86"/>
      <c r="V55" s="163">
        <f>IF(AH49,C56,"")</f>
        <v>2</v>
      </c>
      <c r="W55" s="12" t="s">
        <v>92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70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20"/>
      <c r="AR55" s="20"/>
      <c r="AS55" s="193"/>
      <c r="AT55" s="20"/>
      <c r="AU55" s="193"/>
      <c r="AV55" s="20"/>
      <c r="AW55" s="193"/>
      <c r="AX55" s="20"/>
      <c r="AY55" s="193"/>
      <c r="AZ55" s="20"/>
      <c r="BA55" s="193"/>
      <c r="BB55" s="193"/>
      <c r="BC55" s="193"/>
      <c r="BD55" s="20"/>
      <c r="BE55" s="193"/>
      <c r="BF55" s="193"/>
      <c r="BG55" s="193"/>
      <c r="BI55" s="193"/>
      <c r="BK55" s="193"/>
      <c r="BL55" s="193"/>
      <c r="BM55" s="193"/>
      <c r="BO55" s="117"/>
    </row>
    <row r="56" spans="1:67" ht="15" customHeight="1">
      <c r="A56" s="61"/>
      <c r="B56" s="137" t="s">
        <v>88</v>
      </c>
      <c r="C56" s="140">
        <v>2</v>
      </c>
      <c r="D56" s="197" t="s">
        <v>22</v>
      </c>
      <c r="E56" s="180">
        <f>IFERROR(BN50,NA())</f>
        <v>0.79218106995884785</v>
      </c>
      <c r="F56" s="3" t="e">
        <f>IFERROR(E56/P50,NA())</f>
        <v>#N/A</v>
      </c>
      <c r="G56" s="220"/>
      <c r="H56" s="84"/>
      <c r="I56" s="80"/>
      <c r="J56" s="80"/>
      <c r="K56" s="80"/>
      <c r="L56" s="191"/>
      <c r="M56" s="194"/>
      <c r="N56" s="79"/>
      <c r="O56" s="191"/>
      <c r="P56" s="79"/>
      <c r="Q56" s="81"/>
      <c r="R56" s="81"/>
      <c r="S56" s="79"/>
      <c r="T56" s="88"/>
      <c r="V56" s="162"/>
      <c r="W56" s="12"/>
      <c r="X56" s="12"/>
      <c r="Y56" s="23"/>
      <c r="AA56" s="14"/>
      <c r="AB56" s="22"/>
      <c r="AC56" s="14"/>
      <c r="AD56" s="14" t="b">
        <v>1</v>
      </c>
      <c r="AE56" s="20" t="s">
        <v>74</v>
      </c>
      <c r="AF56" s="14" t="b">
        <v>0</v>
      </c>
      <c r="AG56" s="14" t="s">
        <v>75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0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I56" s="25"/>
      <c r="BK56" s="25"/>
      <c r="BL56" s="25"/>
      <c r="BM56" s="25"/>
      <c r="BO56" s="117"/>
    </row>
    <row r="57" spans="1:67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1"/>
      <c r="W57" s="182"/>
      <c r="X57" s="182"/>
      <c r="Y57" s="183"/>
      <c r="Z57" s="185"/>
      <c r="AA57" s="182"/>
      <c r="AB57" s="185"/>
      <c r="AC57" s="182"/>
      <c r="AD57" s="182"/>
      <c r="AE57" s="182"/>
      <c r="AF57" s="184"/>
      <c r="AG57" s="184"/>
      <c r="AH57" s="184"/>
      <c r="AI57" s="184"/>
      <c r="AJ57" s="182"/>
      <c r="AK57" s="182"/>
      <c r="AL57" s="182"/>
      <c r="AM57" s="182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41"/>
      <c r="BO57" s="119"/>
    </row>
    <row r="58" spans="1:67" ht="15" customHeight="1">
      <c r="A58" s="132"/>
      <c r="B58" s="221" t="str">
        <f>IF(I60="","",I60)</f>
        <v>Axe</v>
      </c>
      <c r="C58" s="221"/>
      <c r="D58" s="32"/>
      <c r="E58" s="174" t="s">
        <v>11</v>
      </c>
      <c r="F58" s="32" t="s">
        <v>7</v>
      </c>
      <c r="G58" s="223"/>
      <c r="H58" s="82"/>
      <c r="I58" s="204" t="str">
        <f>IF(I60="","",I60)</f>
        <v>Axe</v>
      </c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83"/>
      <c r="V58" s="205" t="s">
        <v>15</v>
      </c>
      <c r="W58" s="206"/>
      <c r="X58" s="206"/>
      <c r="Y58" s="206"/>
      <c r="Z58" s="206"/>
      <c r="AA58" s="206"/>
      <c r="AB58" s="206"/>
      <c r="AC58" s="206"/>
      <c r="AD58" s="206" t="s">
        <v>21</v>
      </c>
      <c r="AE58" s="206"/>
      <c r="AF58" s="206"/>
      <c r="AG58" s="206"/>
      <c r="AH58" s="190"/>
      <c r="AI58" s="190"/>
      <c r="AJ58" s="206" t="s">
        <v>77</v>
      </c>
      <c r="AK58" s="206"/>
      <c r="AL58" s="206"/>
      <c r="AM58" s="206"/>
      <c r="AN58" s="206"/>
      <c r="AO58" s="206" t="s">
        <v>78</v>
      </c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190"/>
      <c r="BC58" s="190"/>
      <c r="BD58" s="206" t="s">
        <v>79</v>
      </c>
      <c r="BE58" s="206"/>
      <c r="BF58" s="206"/>
      <c r="BG58" s="206"/>
      <c r="BH58" s="206"/>
      <c r="BI58" s="206"/>
      <c r="BJ58" s="206"/>
      <c r="BK58" s="206"/>
      <c r="BL58" s="206"/>
      <c r="BM58" s="206"/>
      <c r="BN58" s="206" t="s">
        <v>80</v>
      </c>
      <c r="BO58" s="209"/>
    </row>
    <row r="59" spans="1:67" ht="15" customHeight="1">
      <c r="A59" s="133"/>
      <c r="B59" s="222"/>
      <c r="C59" s="222"/>
      <c r="D59" s="40" t="s">
        <v>1</v>
      </c>
      <c r="E59" s="165">
        <f>IF(AND(AD59,AF66),BH59+BJ59,NA())</f>
        <v>3.7037037037037033</v>
      </c>
      <c r="F59" s="30" t="e">
        <f>IFERROR(E59/P60,NA())</f>
        <v>#N/A</v>
      </c>
      <c r="G59" s="224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0.16666666666666666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0.16666666666666666</v>
      </c>
      <c r="AA59" s="19" t="s">
        <v>57</v>
      </c>
      <c r="AB59" s="187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1</v>
      </c>
      <c r="AI59" s="14" t="s">
        <v>76</v>
      </c>
      <c r="AJ59" s="20">
        <f>IF((V60+X59)&gt;5/6,5/6,V60+X59)</f>
        <v>0.33333333333333331</v>
      </c>
      <c r="AK59" s="20" t="s">
        <v>94</v>
      </c>
      <c r="AL59" s="20"/>
      <c r="AM59" s="20"/>
      <c r="AN59" s="20">
        <f>IF(X61&gt;0,X61,IF(AND(X62&gt;0,3&gt;V62),X62,IF(V62&gt;=2*3,5/6,IF(V62&gt;3,4/6,IF(V62=3,3/6,IF(V62&lt;=3/2,1/6,IF(V62&lt;3,2/6)))))))</f>
        <v>0.83333333333333337</v>
      </c>
      <c r="AO59" s="20" t="s">
        <v>95</v>
      </c>
      <c r="AP59" s="20">
        <f>IF((AN59+X60)&gt;5/6,5/6,AN59+X60)</f>
        <v>0.83333333333333337</v>
      </c>
      <c r="AQ59" s="20" t="s">
        <v>101</v>
      </c>
      <c r="AR59" s="21">
        <f>IF(OR(AF61,AF62),AL64*AN59,AL64*AP59)</f>
        <v>1.4814814814814814</v>
      </c>
      <c r="AS59" s="210" t="s">
        <v>66</v>
      </c>
      <c r="AT59" s="20">
        <f>IF(AF62,AL64-(AL64*AN59),IF(AF61,(1/6)*AL64,0))</f>
        <v>0</v>
      </c>
      <c r="AU59" s="210" t="s">
        <v>60</v>
      </c>
      <c r="AV59" s="20">
        <f t="shared" ref="AV59:AV64" si="9">AT59*AP59</f>
        <v>0</v>
      </c>
      <c r="AW59" s="210" t="s">
        <v>67</v>
      </c>
      <c r="AX59" s="20">
        <f>(AL64+AT59)*(IF((AB59+X60)&gt;5/6,5/6,AB59+X60))</f>
        <v>0</v>
      </c>
      <c r="AY59" s="210" t="s">
        <v>93</v>
      </c>
      <c r="AZ59" s="20">
        <f t="shared" ref="AZ59:AZ64" si="10">SUM(AR59,AV59)</f>
        <v>1.4814814814814814</v>
      </c>
      <c r="BA59" s="210" t="s">
        <v>63</v>
      </c>
      <c r="BB59" s="193">
        <f>IF((1-(V59+V63))&gt;1,1,1-(V59+V63))</f>
        <v>0.83333333333333337</v>
      </c>
      <c r="BC59" s="193" t="s">
        <v>110</v>
      </c>
      <c r="BD59" s="20">
        <f>IF(AB62&lt;0,AX59*BB60,AX59*BB59)</f>
        <v>0</v>
      </c>
      <c r="BE59" s="210" t="s">
        <v>107</v>
      </c>
      <c r="BF59" s="193">
        <f>BD59+((AZ59-AX59)*BB59)</f>
        <v>1.2345679012345678</v>
      </c>
      <c r="BG59" s="210" t="s">
        <v>108</v>
      </c>
      <c r="BH59" s="18">
        <f>IF(AB61&gt;0,(BD59*AB61)+((BF59-BD59)*V64),BF59*V64)</f>
        <v>3.7037037037037033</v>
      </c>
      <c r="BI59" s="210" t="s">
        <v>65</v>
      </c>
      <c r="BJ59" s="18">
        <f>(AL63*Z62)+(AB60*AX59)</f>
        <v>0</v>
      </c>
      <c r="BK59" s="210" t="s">
        <v>64</v>
      </c>
      <c r="BL59" s="193">
        <f>IF(AD59,BH59+BJ59,NA())</f>
        <v>3.7037037037037033</v>
      </c>
      <c r="BM59" s="124" t="s">
        <v>46</v>
      </c>
      <c r="BN59" s="18">
        <f>IFERROR(IF(AD59,BL59,0)+IF(AD60,BL60,0)+IF(AD61,BL61,0)+IF(AD62,BL62,0)+IF(AD63,BL63,0)+IF(AD64,BL64,0),NA())</f>
        <v>18.518518518518515</v>
      </c>
      <c r="BO59" s="161" t="s">
        <v>71</v>
      </c>
    </row>
    <row r="60" spans="1:67" ht="15" customHeight="1">
      <c r="A60" s="133"/>
      <c r="B60" s="222"/>
      <c r="C60" s="222"/>
      <c r="D60" s="40" t="s">
        <v>2</v>
      </c>
      <c r="E60" s="165">
        <f>IF(AND(AD60,AF66),BH60+BJ60,NA())</f>
        <v>3.7037037037037033</v>
      </c>
      <c r="F60" s="30" t="e">
        <f>IFERROR(E60/P60,NA())</f>
        <v>#N/A</v>
      </c>
      <c r="G60" s="224"/>
      <c r="H60" s="84"/>
      <c r="I60" s="5" t="s">
        <v>117</v>
      </c>
      <c r="J60" s="5" t="s">
        <v>20</v>
      </c>
      <c r="K60" s="5" t="s">
        <v>19</v>
      </c>
      <c r="L60" s="5">
        <v>4</v>
      </c>
      <c r="M60" s="5">
        <v>8</v>
      </c>
      <c r="N60" s="5">
        <v>-3</v>
      </c>
      <c r="O60" s="5">
        <v>3</v>
      </c>
      <c r="P60" s="5"/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0.16666666666666666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/>
      <c r="AI60" s="14"/>
      <c r="AJ60" s="20"/>
      <c r="AK60" s="20"/>
      <c r="AL60" s="20">
        <f>IF(OR(AF59,AF60),(IF(X59&gt;0,AJ64*V60,AJ64*AJ59)),AJ64*AJ59)</f>
        <v>0</v>
      </c>
      <c r="AM60" s="20" t="s">
        <v>68</v>
      </c>
      <c r="AN60" s="20">
        <f>IF(X61&gt;0,X61,IF(AND(X62&gt;0,4&gt;V62),X62,IF(V62&gt;=2*4,5/6,IF(V62&gt;4,4/6,IF(V62=4,3/6,IF(V62&lt;=4/2,1/6,IF(V62&lt;4,2/6)))))))</f>
        <v>0.83333333333333337</v>
      </c>
      <c r="AO60" s="20" t="s">
        <v>96</v>
      </c>
      <c r="AP60" s="20">
        <f>IF((AN60+X60)&gt;5/6,5/6,AN60+X60)</f>
        <v>0.83333333333333337</v>
      </c>
      <c r="AQ60" s="20" t="s">
        <v>102</v>
      </c>
      <c r="AR60" s="21">
        <f>IF(OR(AF61,AF62),AL64*AN60,AL64*AP60)</f>
        <v>1.4814814814814814</v>
      </c>
      <c r="AS60" s="210"/>
      <c r="AT60" s="20">
        <f>IF(AF62,AL64-(AL64*AN60),IF(AF61,(1/6)*AL64,0))</f>
        <v>0</v>
      </c>
      <c r="AU60" s="210"/>
      <c r="AV60" s="20">
        <f t="shared" si="9"/>
        <v>0</v>
      </c>
      <c r="AW60" s="210"/>
      <c r="AX60" s="20">
        <f>(AL64+AT60)*(IF((AB59+X60)&gt;5/6,5/6,AB59+X60))</f>
        <v>0</v>
      </c>
      <c r="AY60" s="210"/>
      <c r="AZ60" s="20">
        <f t="shared" si="10"/>
        <v>1.4814814814814814</v>
      </c>
      <c r="BA60" s="210"/>
      <c r="BB60" s="193">
        <f>IF((1-(V59+AB62))&gt;1,1,1-(V59+AB62))</f>
        <v>0.33333333333333337</v>
      </c>
      <c r="BC60" s="193" t="s">
        <v>109</v>
      </c>
      <c r="BD60" s="20">
        <f>IF(AB62&lt;0,AX60*BB60,AX60*BB59)</f>
        <v>0</v>
      </c>
      <c r="BE60" s="210"/>
      <c r="BF60" s="193">
        <f>BD60+((AZ60-AX60)*BB59)</f>
        <v>1.2345679012345678</v>
      </c>
      <c r="BG60" s="210"/>
      <c r="BH60" s="18">
        <f>IF(AB61&gt;0,(BD60*AB61)+((BF60-BD60)*V64),BF60*V64)</f>
        <v>3.7037037037037033</v>
      </c>
      <c r="BI60" s="210"/>
      <c r="BJ60" s="18">
        <f>(AL63*Z62)+(AB60*AX60)</f>
        <v>0</v>
      </c>
      <c r="BK60" s="210"/>
      <c r="BL60" s="193">
        <f t="shared" ref="BL60:BL64" si="11">IF(AD60,BH60+BJ60,NA())</f>
        <v>3.7037037037037033</v>
      </c>
      <c r="BM60" s="124" t="s">
        <v>47</v>
      </c>
      <c r="BN60" s="18">
        <f>IFERROR(BN59/AD65,NA())</f>
        <v>3.0864197530864192</v>
      </c>
      <c r="BO60" s="161" t="s">
        <v>11</v>
      </c>
    </row>
    <row r="61" spans="1:67" ht="15" customHeight="1">
      <c r="A61" s="133"/>
      <c r="B61" s="222"/>
      <c r="C61" s="222"/>
      <c r="D61" s="40" t="s">
        <v>3</v>
      </c>
      <c r="E61" s="165">
        <f>IF(AND(AD61,AF66),BH61+BJ61,NA())</f>
        <v>2.9629629629629628</v>
      </c>
      <c r="F61" s="30" t="e">
        <f>IFERROR(E61/P60,NA())</f>
        <v>#N/A</v>
      </c>
      <c r="G61" s="224"/>
      <c r="H61" s="84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85"/>
      <c r="V61" s="162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IF(OR(AF59,AF60),(IF(X59&gt;0,V61*V60,V61*AJ59)),V61*AJ59)</f>
        <v>0.66666666666666663</v>
      </c>
      <c r="AK61" s="20" t="s">
        <v>66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0.66666666666666663</v>
      </c>
      <c r="AO61" s="20" t="s">
        <v>97</v>
      </c>
      <c r="AP61" s="20">
        <f>IF((AN61+X60)&gt;5/6,5/6,AN61+X60)</f>
        <v>0.66666666666666663</v>
      </c>
      <c r="AQ61" s="20" t="s">
        <v>103</v>
      </c>
      <c r="AR61" s="21">
        <f>IF(OR(AF61,AF62),AL64*AN61,AL64*AP61)</f>
        <v>1.1851851851851851</v>
      </c>
      <c r="AS61" s="210"/>
      <c r="AT61" s="20">
        <f>IF(AF62,AL64-(AL64*AN61),IF(AF61,(1/6)*AL64,0))</f>
        <v>0</v>
      </c>
      <c r="AU61" s="210"/>
      <c r="AV61" s="20">
        <f t="shared" si="9"/>
        <v>0</v>
      </c>
      <c r="AW61" s="210"/>
      <c r="AX61" s="20">
        <f>(AL64+AT61)*(IF((AB59+X60)&gt;5/6,5/6,AB59+X60))</f>
        <v>0</v>
      </c>
      <c r="AY61" s="210"/>
      <c r="AZ61" s="20">
        <f t="shared" si="10"/>
        <v>1.1851851851851851</v>
      </c>
      <c r="BA61" s="210"/>
      <c r="BB61" s="193"/>
      <c r="BC61" s="193"/>
      <c r="BD61" s="20">
        <f>IF(AB62&lt;0,AX61*BB60,AX61*BB59)</f>
        <v>0</v>
      </c>
      <c r="BE61" s="210"/>
      <c r="BF61" s="193">
        <f>BD61+((AZ61-AX61)*BB59)</f>
        <v>0.98765432098765427</v>
      </c>
      <c r="BG61" s="210"/>
      <c r="BH61" s="18">
        <f>IF(AB61&gt;0,(BD61*AB61)+((BF61-BD61)*V64),BF61*V64)</f>
        <v>2.9629629629629628</v>
      </c>
      <c r="BI61" s="210"/>
      <c r="BJ61" s="18">
        <f>(AL63*Z62)+(AB60*AX61)</f>
        <v>0</v>
      </c>
      <c r="BK61" s="210"/>
      <c r="BL61" s="193">
        <f t="shared" si="11"/>
        <v>2.9629629629629628</v>
      </c>
      <c r="BM61" s="124" t="s">
        <v>48</v>
      </c>
      <c r="BO61" s="117"/>
    </row>
    <row r="62" spans="1:67" ht="15" customHeight="1">
      <c r="A62" s="133"/>
      <c r="B62" s="134"/>
      <c r="C62" s="134"/>
      <c r="D62" s="40" t="s">
        <v>4</v>
      </c>
      <c r="E62" s="165">
        <f>IF(AND(AD62,AF66),BH62+BJ62,NA())</f>
        <v>2.9629629629629628</v>
      </c>
      <c r="F62" s="30" t="e">
        <f>IFERROR(E62/P60,NA())</f>
        <v>#N/A</v>
      </c>
      <c r="G62" s="224"/>
      <c r="H62" s="84"/>
      <c r="I62" s="192" t="str">
        <f>"+- to hit"</f>
        <v>+- to hit</v>
      </c>
      <c r="J62" s="5">
        <v>1</v>
      </c>
      <c r="K62" s="79"/>
      <c r="L62" s="192" t="str">
        <f>"+- to wound"</f>
        <v>+- to wound</v>
      </c>
      <c r="M62" s="5">
        <v>0</v>
      </c>
      <c r="N62" s="208" t="s">
        <v>24</v>
      </c>
      <c r="O62" s="208"/>
      <c r="P62" s="5" t="s">
        <v>19</v>
      </c>
      <c r="Q62" s="208" t="s">
        <v>25</v>
      </c>
      <c r="R62" s="208"/>
      <c r="S62" s="5" t="s">
        <v>19</v>
      </c>
      <c r="T62" s="86"/>
      <c r="V62" s="162">
        <f>IF(M60="D3",2,IF(M60="2D3",4,IF(M60="D6",3.5,IF(M60="2D6",7,M60))))</f>
        <v>8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IF(AF60,V61-(V61*V60),IF(AF59,(1/6)*V61,0))</f>
        <v>3.3333333333333335</v>
      </c>
      <c r="AK62" s="20" t="s">
        <v>60</v>
      </c>
      <c r="AL62" s="22">
        <f>AL61*AJ59</f>
        <v>0</v>
      </c>
      <c r="AM62" s="12" t="s">
        <v>69</v>
      </c>
      <c r="AN62" s="20">
        <f>IF(X61&gt;0,X61,IF(AND(X62&gt;0,6&gt;V62),X62,IF(V62&gt;=2*6,5/6,IF(V62&gt;6,4/6,IF(V62=6,3/6,IF(V62&lt;=6/2,1/6,IF(V62&lt;6,2/6)))))))</f>
        <v>0.66666666666666663</v>
      </c>
      <c r="AO62" s="20" t="s">
        <v>98</v>
      </c>
      <c r="AP62" s="20">
        <f>IF((AN62+X60)&gt;5/6,5/6,AN62+X60)</f>
        <v>0.66666666666666663</v>
      </c>
      <c r="AQ62" s="20" t="s">
        <v>104</v>
      </c>
      <c r="AR62" s="21">
        <f>IF(OR(AF61,AF62),AL64*AN62,AL64*AP62)</f>
        <v>1.1851851851851851</v>
      </c>
      <c r="AS62" s="210"/>
      <c r="AT62" s="20">
        <f>IF(AF62,AL64-(AL64*AN62),IF(AF61,(1/6)*AL64,0))</f>
        <v>0</v>
      </c>
      <c r="AU62" s="210"/>
      <c r="AV62" s="20">
        <f t="shared" si="9"/>
        <v>0</v>
      </c>
      <c r="AW62" s="210"/>
      <c r="AX62" s="20">
        <f>(AL64+AT62)*(IF((AB59+X60)&gt;5/6,5/6,AB59+X60))</f>
        <v>0</v>
      </c>
      <c r="AY62" s="210"/>
      <c r="AZ62" s="20">
        <f t="shared" si="10"/>
        <v>1.1851851851851851</v>
      </c>
      <c r="BA62" s="210"/>
      <c r="BB62" s="193"/>
      <c r="BC62" s="193"/>
      <c r="BD62" s="20">
        <f>IF(AB62&lt;0,AX62*BB60,AX62*BB59)</f>
        <v>0</v>
      </c>
      <c r="BE62" s="210"/>
      <c r="BF62" s="193">
        <f>BD62+((AZ62-AX62)*BB59)</f>
        <v>0.98765432098765427</v>
      </c>
      <c r="BG62" s="210"/>
      <c r="BH62" s="18">
        <f>IF(AB61&gt;0,(BD62*AB61)+((BF62-BD62)*V64),BF62*V64)</f>
        <v>2.9629629629629628</v>
      </c>
      <c r="BI62" s="210"/>
      <c r="BJ62" s="18">
        <f>(AL63*Z62)+(AB60*AX62)</f>
        <v>0</v>
      </c>
      <c r="BK62" s="210"/>
      <c r="BL62" s="193">
        <f t="shared" si="11"/>
        <v>2.9629629629629628</v>
      </c>
      <c r="BM62" s="124" t="s">
        <v>49</v>
      </c>
      <c r="BO62" s="117"/>
    </row>
    <row r="63" spans="1:67" ht="15" customHeight="1">
      <c r="A63" s="133"/>
      <c r="B63" s="134"/>
      <c r="C63" s="134"/>
      <c r="D63" s="40" t="s">
        <v>5</v>
      </c>
      <c r="E63" s="165">
        <f>IF(AND(AD63,AF66),BH63+BJ63,NA())</f>
        <v>2.9629629629629628</v>
      </c>
      <c r="F63" s="30" t="e">
        <f>IFERROR(E63/P60,NA())</f>
        <v>#N/A</v>
      </c>
      <c r="G63" s="224"/>
      <c r="H63" s="87"/>
      <c r="I63" s="80"/>
      <c r="J63" s="192" t="s">
        <v>16</v>
      </c>
      <c r="K63" s="208" t="s">
        <v>17</v>
      </c>
      <c r="L63" s="208"/>
      <c r="M63" s="208"/>
      <c r="N63" s="208" t="s">
        <v>28</v>
      </c>
      <c r="O63" s="208"/>
      <c r="P63" s="5">
        <v>0</v>
      </c>
      <c r="Q63" s="208" t="s">
        <v>27</v>
      </c>
      <c r="R63" s="208"/>
      <c r="S63" s="5">
        <v>0</v>
      </c>
      <c r="T63" s="86"/>
      <c r="V63" s="162">
        <f>IF(N60="D3",-2/6,IF(N60="2D3",-4/6,IF(N60="D6",-3.5/6,IF(N60="2D6",-7/6,N60/6))))</f>
        <v>-0.5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AJ62*AJ59</f>
        <v>1.1111111111111112</v>
      </c>
      <c r="AK63" s="14" t="s">
        <v>67</v>
      </c>
      <c r="AL63" s="24">
        <f>(V61+AJ62+AJ64+AL61)*(IF((Z59+X59)&gt;5/6,5/6,Z59+X59))</f>
        <v>2.4444444444444446</v>
      </c>
      <c r="AM63" s="25" t="s">
        <v>93</v>
      </c>
      <c r="AN63" s="20">
        <f>IF(X61&gt;0,X61,IF(AND(X62&gt;0,7&gt;V62),X62,IF(V62&gt;=2*7,5/6,IF(V62&gt;7,4/6,IF(V62=7,3/6,IF(V62&lt;=7/2,1/6,IF(V62&lt;7,2/6)))))))</f>
        <v>0.66666666666666663</v>
      </c>
      <c r="AO63" s="20" t="s">
        <v>99</v>
      </c>
      <c r="AP63" s="20">
        <f>IF((AN63+X60)&gt;5/6,5/6,AN63+X60)</f>
        <v>0.66666666666666663</v>
      </c>
      <c r="AQ63" s="20" t="s">
        <v>105</v>
      </c>
      <c r="AR63" s="21">
        <f>IF(OR(AF61,AF62),AL64*AN63,AL64*AP63)</f>
        <v>1.1851851851851851</v>
      </c>
      <c r="AS63" s="210"/>
      <c r="AT63" s="20">
        <f>IF(AF62,AL64-(AL64*AN63),IF(AF61,(1/6)*AL64,0))</f>
        <v>0</v>
      </c>
      <c r="AU63" s="210"/>
      <c r="AV63" s="20">
        <f t="shared" si="9"/>
        <v>0</v>
      </c>
      <c r="AW63" s="210"/>
      <c r="AX63" s="20">
        <f>(AL64+AT63)*(IF((AB59+X60)&gt;5/6,5/6,AB59+X60))</f>
        <v>0</v>
      </c>
      <c r="AY63" s="210"/>
      <c r="AZ63" s="20">
        <f t="shared" si="10"/>
        <v>1.1851851851851851</v>
      </c>
      <c r="BA63" s="210"/>
      <c r="BB63" s="193"/>
      <c r="BC63" s="193"/>
      <c r="BD63" s="20">
        <f>IF(AB62&lt;0,AX63*BB60,AX63*BB59)</f>
        <v>0</v>
      </c>
      <c r="BE63" s="210"/>
      <c r="BF63" s="193">
        <f>BD63+((AZ63-AX63)*BB59)</f>
        <v>0.98765432098765427</v>
      </c>
      <c r="BG63" s="210"/>
      <c r="BH63" s="18">
        <f>IF(AB61&gt;0,(BD63*AB61)+((BF63-BD63)*V64),BF63*V64)</f>
        <v>2.9629629629629628</v>
      </c>
      <c r="BI63" s="210"/>
      <c r="BJ63" s="18">
        <f>(AL63*Z62)+(AB60*AX63)</f>
        <v>0</v>
      </c>
      <c r="BK63" s="210"/>
      <c r="BL63" s="193">
        <f t="shared" si="11"/>
        <v>2.9629629629629628</v>
      </c>
      <c r="BM63" s="124" t="s">
        <v>50</v>
      </c>
      <c r="BO63" s="117"/>
    </row>
    <row r="64" spans="1:67" ht="15" customHeight="1">
      <c r="A64" s="59"/>
      <c r="B64" s="60"/>
      <c r="C64" s="60"/>
      <c r="D64" s="40" t="s">
        <v>6</v>
      </c>
      <c r="E64" s="165">
        <f>IF(AND(AD64,AF66),BH64+BJ64,NA())</f>
        <v>2.2222222222222223</v>
      </c>
      <c r="F64" s="30" t="e">
        <f>IFERROR(E64/P60,NA())</f>
        <v>#N/A</v>
      </c>
      <c r="G64" s="224"/>
      <c r="H64" s="84"/>
      <c r="I64" s="207" t="s">
        <v>30</v>
      </c>
      <c r="J64" s="207"/>
      <c r="K64" s="207" t="s">
        <v>31</v>
      </c>
      <c r="L64" s="207"/>
      <c r="M64" s="207"/>
      <c r="N64" s="208" t="s">
        <v>29</v>
      </c>
      <c r="O64" s="208"/>
      <c r="P64" s="5">
        <v>0</v>
      </c>
      <c r="Q64" s="208" t="s">
        <v>45</v>
      </c>
      <c r="R64" s="208"/>
      <c r="S64" s="5">
        <v>0</v>
      </c>
      <c r="T64" s="86"/>
      <c r="V64" s="162">
        <f>IF(O60="D3",2,IF(O60="2D3",4,IF(O60="D6",3.5,IF(O60="2D6",7,IF(O60="2D6 pick highest",161/36,IF(O60="Less than 3 counts as 3",4,O60))))))</f>
        <v>3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1</v>
      </c>
      <c r="AG64" s="19" t="s">
        <v>57</v>
      </c>
      <c r="AH64" s="19"/>
      <c r="AI64" s="19"/>
      <c r="AJ64" s="20">
        <f>Z60*(V61+AJ62)*(IF((Z59+X59)&gt;5/6,5/6,Z59+X59))</f>
        <v>0</v>
      </c>
      <c r="AK64" s="20" t="str">
        <f>"+attacks"</f>
        <v>+attacks</v>
      </c>
      <c r="AL64" s="20">
        <f>IF(V60=1,V61,SUM(AJ61,AJ63,AL60,AL62)+(Z61*AL63)-(Z62*AL63))</f>
        <v>1.7777777777777777</v>
      </c>
      <c r="AM64" s="20" t="s">
        <v>62</v>
      </c>
      <c r="AN64" s="20">
        <f>IF(X61&gt;0,X61,IF(AND(X62&gt;0,8&gt;V62),X62,IF(V62&gt;=2*8,5/6,IF(V62&gt;8,4/6,IF(V62=8,3/6,IF(V62&lt;=8/2,1/6,IF(V62&lt;8,2/6)))))))</f>
        <v>0.5</v>
      </c>
      <c r="AO64" s="20" t="s">
        <v>100</v>
      </c>
      <c r="AP64" s="20">
        <f>IF((AN64+X60)&gt;5/6,5/6,AN64+X60)</f>
        <v>0.5</v>
      </c>
      <c r="AQ64" s="20" t="s">
        <v>106</v>
      </c>
      <c r="AR64" s="20">
        <f>IF(OR(AF61,AF62),AL64*AN64,AL64*AP64)</f>
        <v>0.88888888888888884</v>
      </c>
      <c r="AS64" s="210"/>
      <c r="AT64" s="20">
        <f>IF(AF62,AL64-(AL64*AN64),IF(AF61,(1/6)*AL64,0))</f>
        <v>0</v>
      </c>
      <c r="AU64" s="210"/>
      <c r="AV64" s="20">
        <f t="shared" si="9"/>
        <v>0</v>
      </c>
      <c r="AW64" s="210"/>
      <c r="AX64" s="20">
        <f>(AL64+AT64)*(IF((AB59+X60)&gt;5/6,5/6,AB59+X60))</f>
        <v>0</v>
      </c>
      <c r="AY64" s="210"/>
      <c r="AZ64" s="20">
        <f t="shared" si="10"/>
        <v>0.88888888888888884</v>
      </c>
      <c r="BA64" s="210"/>
      <c r="BB64" s="193"/>
      <c r="BC64" s="193"/>
      <c r="BD64" s="20">
        <f>IF(AB62&lt;0,AX64*BB60,AX64*BB59)</f>
        <v>0</v>
      </c>
      <c r="BE64" s="210"/>
      <c r="BF64" s="193">
        <f>BD64+((AZ64-AX64)*BB59)</f>
        <v>0.7407407407407407</v>
      </c>
      <c r="BG64" s="210"/>
      <c r="BH64" s="18">
        <f>IF(AB61&gt;0,(BD64*AB61)+((BF64-BD64)*V64),BF64*V64)</f>
        <v>2.2222222222222223</v>
      </c>
      <c r="BI64" s="210"/>
      <c r="BJ64" s="18">
        <f>(AL63*Z62)+(AB60*AX64)</f>
        <v>0</v>
      </c>
      <c r="BK64" s="210"/>
      <c r="BL64" s="193">
        <f t="shared" si="11"/>
        <v>2.2222222222222223</v>
      </c>
      <c r="BM64" s="124" t="s">
        <v>51</v>
      </c>
      <c r="BO64" s="117"/>
    </row>
    <row r="65" spans="1:67" ht="15" customHeight="1">
      <c r="A65" s="59"/>
      <c r="B65" s="60"/>
      <c r="C65" s="60"/>
      <c r="D65" s="51"/>
      <c r="E65" s="175"/>
      <c r="F65" s="51"/>
      <c r="G65" s="224"/>
      <c r="H65" s="84"/>
      <c r="I65" s="192"/>
      <c r="J65" s="192"/>
      <c r="K65" s="5" t="s">
        <v>72</v>
      </c>
      <c r="L65" s="194" t="s">
        <v>73</v>
      </c>
      <c r="M65" s="5" t="s">
        <v>18</v>
      </c>
      <c r="N65" s="208" t="s">
        <v>26</v>
      </c>
      <c r="O65" s="208"/>
      <c r="P65" s="5">
        <v>0</v>
      </c>
      <c r="Q65" s="216" t="s">
        <v>58</v>
      </c>
      <c r="R65" s="216"/>
      <c r="S65" s="5">
        <v>0</v>
      </c>
      <c r="T65" s="86"/>
      <c r="V65" s="163">
        <f>IF(AH59,C66,"")</f>
        <v>2</v>
      </c>
      <c r="W65" s="12" t="s">
        <v>92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70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20"/>
      <c r="AR65" s="20"/>
      <c r="AS65" s="193"/>
      <c r="AT65" s="20"/>
      <c r="AU65" s="193"/>
      <c r="AV65" s="20"/>
      <c r="AW65" s="193"/>
      <c r="AX65" s="20"/>
      <c r="AY65" s="193"/>
      <c r="AZ65" s="20"/>
      <c r="BA65" s="193"/>
      <c r="BB65" s="193"/>
      <c r="BC65" s="193"/>
      <c r="BD65" s="20"/>
      <c r="BE65" s="193"/>
      <c r="BF65" s="193"/>
      <c r="BG65" s="193"/>
      <c r="BI65" s="193"/>
      <c r="BK65" s="193"/>
      <c r="BL65" s="193"/>
      <c r="BM65" s="193"/>
      <c r="BO65" s="117"/>
    </row>
    <row r="66" spans="1:67" ht="15" customHeight="1">
      <c r="A66" s="59"/>
      <c r="B66" s="136" t="s">
        <v>88</v>
      </c>
      <c r="C66" s="140">
        <v>2</v>
      </c>
      <c r="D66" s="196" t="s">
        <v>22</v>
      </c>
      <c r="E66" s="180">
        <f>IFERROR(BN60,NA())</f>
        <v>3.0864197530864192</v>
      </c>
      <c r="F66" s="3" t="e">
        <f>IFERROR(E66/P60,NA())</f>
        <v>#N/A</v>
      </c>
      <c r="G66" s="224"/>
      <c r="H66" s="84"/>
      <c r="I66" s="80"/>
      <c r="J66" s="80"/>
      <c r="K66" s="80"/>
      <c r="L66" s="191"/>
      <c r="M66" s="194"/>
      <c r="N66" s="79"/>
      <c r="O66" s="191"/>
      <c r="P66" s="79"/>
      <c r="Q66" s="81"/>
      <c r="R66" s="81"/>
      <c r="S66" s="79"/>
      <c r="T66" s="88"/>
      <c r="V66" s="162"/>
      <c r="W66" s="12"/>
      <c r="X66" s="12"/>
      <c r="Y66" s="23"/>
      <c r="AA66" s="14"/>
      <c r="AB66" s="22"/>
      <c r="AC66" s="14"/>
      <c r="AD66" s="14" t="b">
        <v>1</v>
      </c>
      <c r="AE66" s="20" t="s">
        <v>74</v>
      </c>
      <c r="AF66" s="14" t="b">
        <v>1</v>
      </c>
      <c r="AG66" s="14" t="s">
        <v>75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0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I66" s="25"/>
      <c r="BK66" s="25"/>
      <c r="BL66" s="25"/>
      <c r="BM66" s="25"/>
      <c r="BO66" s="117"/>
    </row>
    <row r="67" spans="1:67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1"/>
      <c r="W67" s="182"/>
      <c r="X67" s="182"/>
      <c r="Y67" s="183"/>
      <c r="Z67" s="185"/>
      <c r="AA67" s="182"/>
      <c r="AB67" s="185"/>
      <c r="AC67" s="182"/>
      <c r="AD67" s="182"/>
      <c r="AE67" s="182"/>
      <c r="AF67" s="184"/>
      <c r="AG67" s="184"/>
      <c r="AH67" s="184"/>
      <c r="AI67" s="184"/>
      <c r="AJ67" s="182"/>
      <c r="AK67" s="182"/>
      <c r="AL67" s="182"/>
      <c r="AM67" s="182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41"/>
      <c r="BO67" s="119"/>
    </row>
    <row r="68" spans="1:67" ht="15" customHeight="1">
      <c r="A68" s="152"/>
      <c r="B68" s="225" t="str">
        <f>IF(I70="","",I70)</f>
        <v>Model 5</v>
      </c>
      <c r="C68" s="225"/>
      <c r="D68" s="34"/>
      <c r="E68" s="177" t="s">
        <v>11</v>
      </c>
      <c r="F68" s="34" t="s">
        <v>7</v>
      </c>
      <c r="G68" s="227"/>
      <c r="H68" s="82"/>
      <c r="I68" s="204" t="str">
        <f>IF(I70="","",I70)</f>
        <v>Model 5</v>
      </c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83"/>
      <c r="V68" s="205" t="s">
        <v>15</v>
      </c>
      <c r="W68" s="206"/>
      <c r="X68" s="206"/>
      <c r="Y68" s="206"/>
      <c r="Z68" s="206"/>
      <c r="AA68" s="206"/>
      <c r="AB68" s="206"/>
      <c r="AC68" s="206"/>
      <c r="AD68" s="206" t="s">
        <v>21</v>
      </c>
      <c r="AE68" s="206"/>
      <c r="AF68" s="206"/>
      <c r="AG68" s="206"/>
      <c r="AH68" s="190"/>
      <c r="AI68" s="190"/>
      <c r="AJ68" s="206" t="s">
        <v>77</v>
      </c>
      <c r="AK68" s="206"/>
      <c r="AL68" s="206"/>
      <c r="AM68" s="206"/>
      <c r="AN68" s="206"/>
      <c r="AO68" s="206" t="s">
        <v>78</v>
      </c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190"/>
      <c r="BC68" s="190"/>
      <c r="BD68" s="206" t="s">
        <v>79</v>
      </c>
      <c r="BE68" s="206"/>
      <c r="BF68" s="206"/>
      <c r="BG68" s="206"/>
      <c r="BH68" s="206"/>
      <c r="BI68" s="206"/>
      <c r="BJ68" s="206"/>
      <c r="BK68" s="206"/>
      <c r="BL68" s="206"/>
      <c r="BM68" s="206"/>
      <c r="BN68" s="206" t="s">
        <v>80</v>
      </c>
      <c r="BO68" s="209"/>
    </row>
    <row r="69" spans="1:67" ht="15" customHeight="1">
      <c r="A69" s="153"/>
      <c r="B69" s="226"/>
      <c r="C69" s="226"/>
      <c r="D69" s="41" t="s">
        <v>1</v>
      </c>
      <c r="E69" s="165" t="e">
        <f>IF(AND(AD69,AF76),BH69+BJ69,NA())</f>
        <v>#N/A</v>
      </c>
      <c r="F69" s="30" t="e">
        <f>IFERROR(E69/P70,NA())</f>
        <v>#N/A</v>
      </c>
      <c r="G69" s="228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08"/>
      <c r="R69" s="208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7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76</v>
      </c>
      <c r="AJ69" s="20">
        <f>IF((V70+X69)&gt;5/6,5/6,V70+X69)</f>
        <v>0.5</v>
      </c>
      <c r="AK69" s="20" t="s">
        <v>94</v>
      </c>
      <c r="AL69" s="20"/>
      <c r="AM69" s="20"/>
      <c r="AN69" s="20">
        <f>IF(X71&gt;0,X71,IF(AND(X72&gt;0,3&gt;V72),X72,IF(V72&gt;=2*3,5/6,IF(V72&gt;3,4/6,IF(V72=3,3/6,IF(V72&lt;=3/2,1/6,IF(V72&lt;3,2/6)))))))</f>
        <v>0.66666666666666663</v>
      </c>
      <c r="AO69" s="20" t="s">
        <v>95</v>
      </c>
      <c r="AP69" s="20">
        <f>IF((AN69+X70)&gt;5/6,5/6,AN69+X70)</f>
        <v>0.66666666666666663</v>
      </c>
      <c r="AQ69" s="20" t="s">
        <v>101</v>
      </c>
      <c r="AR69" s="21">
        <f>IF(OR(AF71,AF72),AL74*AN69,AL74*AP69)</f>
        <v>2</v>
      </c>
      <c r="AS69" s="210" t="s">
        <v>66</v>
      </c>
      <c r="AT69" s="20">
        <f>IF(AF72,AL74-(AL74*AN69),IF(AF71,(1/6)*AL74,0))</f>
        <v>0</v>
      </c>
      <c r="AU69" s="210" t="s">
        <v>60</v>
      </c>
      <c r="AV69" s="20">
        <f t="shared" ref="AV69:AV74" si="12">AT69*AP69</f>
        <v>0</v>
      </c>
      <c r="AW69" s="210" t="s">
        <v>67</v>
      </c>
      <c r="AX69" s="20">
        <f>(AL74+AT69)*(IF((AB69+X70)&gt;5/6,5/6,AB69+X70))</f>
        <v>0</v>
      </c>
      <c r="AY69" s="210" t="s">
        <v>93</v>
      </c>
      <c r="AZ69" s="20">
        <f t="shared" ref="AZ69:AZ74" si="13">SUM(AR69,AV69)</f>
        <v>2</v>
      </c>
      <c r="BA69" s="210" t="s">
        <v>63</v>
      </c>
      <c r="BB69" s="193">
        <f>IF((1-(V69+V73))&gt;1,1,1-(V69+V73))</f>
        <v>0.33333333333333337</v>
      </c>
      <c r="BC69" s="193" t="s">
        <v>110</v>
      </c>
      <c r="BD69" s="20">
        <f>IF(AB72&lt;0,AX69*BB70,AX69*BB69)</f>
        <v>0</v>
      </c>
      <c r="BE69" s="210" t="s">
        <v>107</v>
      </c>
      <c r="BF69" s="193">
        <f>BD69+((AZ69-AX69)*BB69)</f>
        <v>0.66666666666666674</v>
      </c>
      <c r="BG69" s="210" t="s">
        <v>108</v>
      </c>
      <c r="BH69" s="18">
        <f>IF(AB71&gt;0,(BD69*AB71)+((BF69-BD69)*V74),BF69*V74)</f>
        <v>0.66666666666666674</v>
      </c>
      <c r="BI69" s="210" t="s">
        <v>65</v>
      </c>
      <c r="BJ69" s="18">
        <f>(AL73*Z72)+(AB70*AX69)</f>
        <v>0</v>
      </c>
      <c r="BK69" s="210" t="s">
        <v>64</v>
      </c>
      <c r="BL69" s="193">
        <f>IF(AD69,BH69+BJ69,NA())</f>
        <v>0.66666666666666674</v>
      </c>
      <c r="BM69" s="124" t="s">
        <v>46</v>
      </c>
      <c r="BN69" s="18">
        <f>IFERROR(IF(AD69,BL69,0)+IF(AD70,BL70,0)+IF(AD71,BL71,0)+IF(AD72,BL72,0)+IF(AD73,BL73,0)+IF(AD74,BL74,0),NA())</f>
        <v>2.3333333333333335</v>
      </c>
      <c r="BO69" s="161" t="s">
        <v>71</v>
      </c>
    </row>
    <row r="70" spans="1:67" ht="15" customHeight="1">
      <c r="A70" s="153"/>
      <c r="B70" s="226"/>
      <c r="C70" s="226"/>
      <c r="D70" s="41" t="s">
        <v>2</v>
      </c>
      <c r="E70" s="165" t="e">
        <f>IF(AND(AD70,AF76),BH70+BJ70,NA())</f>
        <v>#N/A</v>
      </c>
      <c r="F70" s="30" t="e">
        <f>IFERROR(E70/P70,NA())</f>
        <v>#N/A</v>
      </c>
      <c r="G70" s="228"/>
      <c r="H70" s="84"/>
      <c r="I70" s="5" t="s">
        <v>111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08"/>
      <c r="R70" s="208"/>
      <c r="S70" s="79"/>
      <c r="T70" s="85"/>
      <c r="V70" s="160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/>
      <c r="AK70" s="20"/>
      <c r="AL70" s="20">
        <f>IF(OR(AF69,AF70),AJ74*V70,AJ74*AJ69)</f>
        <v>0</v>
      </c>
      <c r="AM70" s="20" t="s">
        <v>68</v>
      </c>
      <c r="AN70" s="20">
        <f>IF(X71&gt;0,X71,IF(AND(X72&gt;0,4&gt;V72),X72,IF(V72&gt;=2*4,5/6,IF(V72&gt;4,4/6,IF(V72=4,3/6,IF(V72&lt;=4/2,1/6,IF(V72&lt;4,2/6)))))))</f>
        <v>0.5</v>
      </c>
      <c r="AO70" s="20" t="s">
        <v>96</v>
      </c>
      <c r="AP70" s="20">
        <f>IF((AN70+X70)&gt;5/6,5/6,AN70+X70)</f>
        <v>0.5</v>
      </c>
      <c r="AQ70" s="20" t="s">
        <v>102</v>
      </c>
      <c r="AR70" s="21">
        <f>IF(OR(AF71,AF72),AL74*AN70,AL74*AP70)</f>
        <v>1.5</v>
      </c>
      <c r="AS70" s="210"/>
      <c r="AT70" s="20">
        <f>IF(AF72,AL74-(AL74*AN70),IF(AF71,(1/6)*AL74,0))</f>
        <v>0</v>
      </c>
      <c r="AU70" s="210"/>
      <c r="AV70" s="20">
        <f t="shared" si="12"/>
        <v>0</v>
      </c>
      <c r="AW70" s="210"/>
      <c r="AX70" s="20">
        <f>(AL74+AT70)*(IF((AB69+X70)&gt;5/6,5/6,AB69+X70))</f>
        <v>0</v>
      </c>
      <c r="AY70" s="210"/>
      <c r="AZ70" s="20">
        <f t="shared" si="13"/>
        <v>1.5</v>
      </c>
      <c r="BA70" s="210"/>
      <c r="BB70" s="193">
        <f>IF((1-(V69+AB72))&gt;1,1,1-(V69+AB72))</f>
        <v>0.33333333333333337</v>
      </c>
      <c r="BC70" s="193" t="s">
        <v>109</v>
      </c>
      <c r="BD70" s="20">
        <f>IF(AB72&lt;0,AX70*BB70,AX70*BB69)</f>
        <v>0</v>
      </c>
      <c r="BE70" s="210"/>
      <c r="BF70" s="193">
        <f>BD70+((AZ70-AX70)*BB69)</f>
        <v>0.5</v>
      </c>
      <c r="BG70" s="210"/>
      <c r="BH70" s="18">
        <f>IF(AB71&gt;0,(BD70*AB71)+((BF70-BD70)*V74),BF70*V74)</f>
        <v>0.5</v>
      </c>
      <c r="BI70" s="210"/>
      <c r="BJ70" s="18">
        <f>(AL73*Z72)+(AB70*AX70)</f>
        <v>0</v>
      </c>
      <c r="BK70" s="210"/>
      <c r="BL70" s="193">
        <f t="shared" ref="BL70:BL74" si="14">IF(AD70,BH70+BJ70,NA())</f>
        <v>0.5</v>
      </c>
      <c r="BM70" s="124" t="s">
        <v>47</v>
      </c>
      <c r="BN70" s="18">
        <f>IFERROR(BN69/AD75,NA())</f>
        <v>0.3888888888888889</v>
      </c>
      <c r="BO70" s="161" t="s">
        <v>11</v>
      </c>
    </row>
    <row r="71" spans="1:67" ht="15" customHeight="1">
      <c r="A71" s="153"/>
      <c r="B71" s="226"/>
      <c r="C71" s="226"/>
      <c r="D71" s="41" t="s">
        <v>3</v>
      </c>
      <c r="E71" s="165" t="e">
        <f>IF(AND(AD71,AF76),BH71+BJ71,NA())</f>
        <v>#N/A</v>
      </c>
      <c r="F71" s="30" t="e">
        <f>IFERROR(E71/P70,NA())</f>
        <v>#N/A</v>
      </c>
      <c r="G71" s="228"/>
      <c r="H71" s="84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85"/>
      <c r="V71" s="162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IF(OR(AF69,AF70),V71*V70,V71*AJ69)</f>
        <v>3</v>
      </c>
      <c r="AK71" s="20" t="s">
        <v>66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97</v>
      </c>
      <c r="AP71" s="20">
        <f>IF((AN71+X70)&gt;5/6,5/6,AN71+X70)</f>
        <v>0.33333333333333331</v>
      </c>
      <c r="AQ71" s="20" t="s">
        <v>103</v>
      </c>
      <c r="AR71" s="21">
        <f>IF(OR(AF71,AF72),AL74*AN71,AL74*AP71)</f>
        <v>1</v>
      </c>
      <c r="AS71" s="210"/>
      <c r="AT71" s="20">
        <f>IF(AF72,AL74-(AL74*AN71),IF(AF71,(1/6)*AL74,0))</f>
        <v>0</v>
      </c>
      <c r="AU71" s="210"/>
      <c r="AV71" s="20">
        <f t="shared" si="12"/>
        <v>0</v>
      </c>
      <c r="AW71" s="210"/>
      <c r="AX71" s="20">
        <f>(AL74+AT71)*(IF((AB69+X70)&gt;5/6,5/6,AB69+X70))</f>
        <v>0</v>
      </c>
      <c r="AY71" s="210"/>
      <c r="AZ71" s="20">
        <f t="shared" si="13"/>
        <v>1</v>
      </c>
      <c r="BA71" s="210"/>
      <c r="BB71" s="193"/>
      <c r="BC71" s="193"/>
      <c r="BD71" s="20">
        <f>IF(AB72&lt;0,AX71*BB70,AX71*BB69)</f>
        <v>0</v>
      </c>
      <c r="BE71" s="210"/>
      <c r="BF71" s="193">
        <f>BD71+((AZ71-AX71)*BB69)</f>
        <v>0.33333333333333337</v>
      </c>
      <c r="BG71" s="210"/>
      <c r="BH71" s="18">
        <f>IF(AB71&gt;0,(BD71*AB71)+((BF71-BD71)*V74),BF71*V74)</f>
        <v>0.33333333333333337</v>
      </c>
      <c r="BI71" s="210"/>
      <c r="BJ71" s="18">
        <f>(AL73*Z72)+(AB70*AX71)</f>
        <v>0</v>
      </c>
      <c r="BK71" s="210"/>
      <c r="BL71" s="193">
        <f t="shared" si="14"/>
        <v>0.33333333333333337</v>
      </c>
      <c r="BM71" s="124" t="s">
        <v>48</v>
      </c>
      <c r="BO71" s="117"/>
    </row>
    <row r="72" spans="1:67" ht="15" customHeight="1">
      <c r="A72" s="153"/>
      <c r="B72" s="154"/>
      <c r="C72" s="154"/>
      <c r="D72" s="41" t="s">
        <v>4</v>
      </c>
      <c r="E72" s="165" t="e">
        <f>IF(AND(AD72,AF76),BH72+BJ72,NA())</f>
        <v>#N/A</v>
      </c>
      <c r="F72" s="30" t="e">
        <f>IFERROR(E72/P70,NA())</f>
        <v>#N/A</v>
      </c>
      <c r="G72" s="228"/>
      <c r="H72" s="84"/>
      <c r="I72" s="192" t="str">
        <f>"+- to hit"</f>
        <v>+- to hit</v>
      </c>
      <c r="J72" s="5">
        <v>0</v>
      </c>
      <c r="K72" s="79"/>
      <c r="L72" s="192" t="str">
        <f>"+- to wound"</f>
        <v>+- to wound</v>
      </c>
      <c r="M72" s="5">
        <v>0</v>
      </c>
      <c r="N72" s="208" t="s">
        <v>24</v>
      </c>
      <c r="O72" s="208"/>
      <c r="P72" s="5" t="s">
        <v>19</v>
      </c>
      <c r="Q72" s="208" t="s">
        <v>25</v>
      </c>
      <c r="R72" s="208"/>
      <c r="S72" s="5" t="s">
        <v>19</v>
      </c>
      <c r="T72" s="86"/>
      <c r="V72" s="162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IF(AF70,V71-(V71*V70),IF(AF69,(1/6)*V71,0))</f>
        <v>0</v>
      </c>
      <c r="AK72" s="20" t="s">
        <v>60</v>
      </c>
      <c r="AL72" s="22">
        <f>AL71*AJ69</f>
        <v>0</v>
      </c>
      <c r="AM72" s="12" t="s">
        <v>69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98</v>
      </c>
      <c r="AP72" s="20">
        <f>IF((AN72+X70)&gt;5/6,5/6,AN72+X70)</f>
        <v>0.33333333333333331</v>
      </c>
      <c r="AQ72" s="20" t="s">
        <v>104</v>
      </c>
      <c r="AR72" s="21">
        <f>IF(OR(AF71,AF72),AL74*AN72,AL74*AP72)</f>
        <v>1</v>
      </c>
      <c r="AS72" s="210"/>
      <c r="AT72" s="20">
        <f>IF(AF72,AL74-(AL74*AN72),IF(AF71,(1/6)*AL74,0))</f>
        <v>0</v>
      </c>
      <c r="AU72" s="210"/>
      <c r="AV72" s="20">
        <f t="shared" si="12"/>
        <v>0</v>
      </c>
      <c r="AW72" s="210"/>
      <c r="AX72" s="20">
        <f>(AL74+AT72)*(IF((AB69+X70)&gt;5/6,5/6,AB69+X70))</f>
        <v>0</v>
      </c>
      <c r="AY72" s="210"/>
      <c r="AZ72" s="20">
        <f t="shared" si="13"/>
        <v>1</v>
      </c>
      <c r="BA72" s="210"/>
      <c r="BB72" s="193"/>
      <c r="BC72" s="193"/>
      <c r="BD72" s="20">
        <f>IF(AB72&lt;0,AX72*BB70,AX72*BB69)</f>
        <v>0</v>
      </c>
      <c r="BE72" s="210"/>
      <c r="BF72" s="193">
        <f>BD72+((AZ72-AX72)*BB69)</f>
        <v>0.33333333333333337</v>
      </c>
      <c r="BG72" s="210"/>
      <c r="BH72" s="18">
        <f>IF(AB71&gt;0,(BD72*AB71)+((BF72-BD72)*V74),BF72*V74)</f>
        <v>0.33333333333333337</v>
      </c>
      <c r="BI72" s="210"/>
      <c r="BJ72" s="18">
        <f>(AL73*Z72)+(AB70*AX72)</f>
        <v>0</v>
      </c>
      <c r="BK72" s="210"/>
      <c r="BL72" s="193">
        <f t="shared" si="14"/>
        <v>0.33333333333333337</v>
      </c>
      <c r="BM72" s="124" t="s">
        <v>49</v>
      </c>
      <c r="BO72" s="117"/>
    </row>
    <row r="73" spans="1:67" ht="15" customHeight="1">
      <c r="A73" s="153"/>
      <c r="B73" s="154"/>
      <c r="C73" s="154"/>
      <c r="D73" s="41" t="s">
        <v>5</v>
      </c>
      <c r="E73" s="165" t="e">
        <f>IF(AND(AD73,AF76),BH73+BJ73,NA())</f>
        <v>#N/A</v>
      </c>
      <c r="F73" s="30" t="e">
        <f>IFERROR(E73/P70,NA())</f>
        <v>#N/A</v>
      </c>
      <c r="G73" s="228"/>
      <c r="H73" s="87"/>
      <c r="I73" s="80"/>
      <c r="J73" s="192" t="s">
        <v>16</v>
      </c>
      <c r="K73" s="208" t="s">
        <v>17</v>
      </c>
      <c r="L73" s="208"/>
      <c r="M73" s="208"/>
      <c r="N73" s="208" t="s">
        <v>28</v>
      </c>
      <c r="O73" s="208"/>
      <c r="P73" s="5">
        <v>0</v>
      </c>
      <c r="Q73" s="208" t="s">
        <v>27</v>
      </c>
      <c r="R73" s="208"/>
      <c r="S73" s="5">
        <v>0</v>
      </c>
      <c r="T73" s="86"/>
      <c r="V73" s="162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AJ72*AJ69</f>
        <v>0</v>
      </c>
      <c r="AK73" s="14" t="s">
        <v>67</v>
      </c>
      <c r="AL73" s="24">
        <f>(V71+AJ72+AJ74+AL71)*(IF((Z69+X69)&gt;5/6,5/6,Z69+X69))</f>
        <v>0</v>
      </c>
      <c r="AM73" s="25" t="s">
        <v>93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99</v>
      </c>
      <c r="AP73" s="20">
        <f>IF((AN73+X70)&gt;5/6,5/6,AN73+X70)</f>
        <v>0.33333333333333331</v>
      </c>
      <c r="AQ73" s="20" t="s">
        <v>105</v>
      </c>
      <c r="AR73" s="21">
        <f>IF(OR(AF71,AF72),AL74*AN73,AL74*AP73)</f>
        <v>1</v>
      </c>
      <c r="AS73" s="210"/>
      <c r="AT73" s="20">
        <f>IF(AF72,AL74-(AL74*AN73),IF(AF71,(1/6)*AL74,0))</f>
        <v>0</v>
      </c>
      <c r="AU73" s="210"/>
      <c r="AV73" s="20">
        <f t="shared" si="12"/>
        <v>0</v>
      </c>
      <c r="AW73" s="210"/>
      <c r="AX73" s="20">
        <f>(AL74+AT73)*(IF((AB69+X70)&gt;5/6,5/6,AB69+X70))</f>
        <v>0</v>
      </c>
      <c r="AY73" s="210"/>
      <c r="AZ73" s="20">
        <f t="shared" si="13"/>
        <v>1</v>
      </c>
      <c r="BA73" s="210"/>
      <c r="BB73" s="193"/>
      <c r="BC73" s="193"/>
      <c r="BD73" s="20">
        <f>IF(AB72&lt;0,AX73*BB70,AX73*BB69)</f>
        <v>0</v>
      </c>
      <c r="BE73" s="210"/>
      <c r="BF73" s="193">
        <f>BD73+((AZ73-AX73)*BB69)</f>
        <v>0.33333333333333337</v>
      </c>
      <c r="BG73" s="210"/>
      <c r="BH73" s="18">
        <f>IF(AB71&gt;0,(BD73*AB71)+((BF73-BD73)*V74),BF73*V74)</f>
        <v>0.33333333333333337</v>
      </c>
      <c r="BI73" s="210"/>
      <c r="BJ73" s="18">
        <f>(AL73*Z72)+(AB70*AX73)</f>
        <v>0</v>
      </c>
      <c r="BK73" s="210"/>
      <c r="BL73" s="193">
        <f t="shared" si="14"/>
        <v>0.33333333333333337</v>
      </c>
      <c r="BM73" s="124" t="s">
        <v>50</v>
      </c>
      <c r="BO73" s="117"/>
    </row>
    <row r="74" spans="1:67" ht="15" customHeight="1">
      <c r="A74" s="55"/>
      <c r="B74" s="56"/>
      <c r="C74" s="56"/>
      <c r="D74" s="41" t="s">
        <v>6</v>
      </c>
      <c r="E74" s="165" t="e">
        <f>IF(AND(AD74,AF76),BH74+BJ74,NA())</f>
        <v>#N/A</v>
      </c>
      <c r="F74" s="30" t="e">
        <f>IFERROR(E74/P70,NA())</f>
        <v>#N/A</v>
      </c>
      <c r="G74" s="228"/>
      <c r="H74" s="84"/>
      <c r="I74" s="207" t="s">
        <v>30</v>
      </c>
      <c r="J74" s="207"/>
      <c r="K74" s="207" t="s">
        <v>31</v>
      </c>
      <c r="L74" s="207"/>
      <c r="M74" s="207"/>
      <c r="N74" s="208" t="s">
        <v>29</v>
      </c>
      <c r="O74" s="208"/>
      <c r="P74" s="5">
        <v>0</v>
      </c>
      <c r="Q74" s="208" t="s">
        <v>45</v>
      </c>
      <c r="R74" s="208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Z70*(V71+AJ72)*(IF((Z69+X69)&gt;5/6,5/6,Z69+X69))</f>
        <v>0</v>
      </c>
      <c r="AK74" s="20" t="str">
        <f>"+attacks"</f>
        <v>+attacks</v>
      </c>
      <c r="AL74" s="20">
        <f>IF(V70=1,V71,SUM(AJ71,AJ73,AL70,AL72)+(Z71*AL73)-(Z72*AL73))</f>
        <v>3</v>
      </c>
      <c r="AM74" s="20" t="s">
        <v>62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100</v>
      </c>
      <c r="AP74" s="20">
        <f>IF((AN74+X70)&gt;5/6,5/6,AN74+X70)</f>
        <v>0.16666666666666666</v>
      </c>
      <c r="AQ74" s="20" t="s">
        <v>106</v>
      </c>
      <c r="AR74" s="20">
        <f>IF(OR(AF71,AF72),AL74*AN74,AL74*AP74)</f>
        <v>0.5</v>
      </c>
      <c r="AS74" s="210"/>
      <c r="AT74" s="20">
        <f>IF(AF72,AL74-(AL74*AN74),IF(AF71,(1/6)*AL74,0))</f>
        <v>0</v>
      </c>
      <c r="AU74" s="210"/>
      <c r="AV74" s="20">
        <f t="shared" si="12"/>
        <v>0</v>
      </c>
      <c r="AW74" s="210"/>
      <c r="AX74" s="20">
        <f>(AL74+AT74)*(IF((AB69+X70)&gt;5/6,5/6,AB69+X70))</f>
        <v>0</v>
      </c>
      <c r="AY74" s="210"/>
      <c r="AZ74" s="20">
        <f t="shared" si="13"/>
        <v>0.5</v>
      </c>
      <c r="BA74" s="210"/>
      <c r="BB74" s="193"/>
      <c r="BC74" s="193"/>
      <c r="BD74" s="20">
        <f>IF(AB72&lt;0,AX74*BB70,AX74*BB69)</f>
        <v>0</v>
      </c>
      <c r="BE74" s="210"/>
      <c r="BF74" s="193">
        <f>BD74+((AZ74-AX74)*BB69)</f>
        <v>0.16666666666666669</v>
      </c>
      <c r="BG74" s="210"/>
      <c r="BH74" s="18">
        <f>IF(AB71&gt;0,(BD74*AB71)+((BF74-BD74)*V74),BF74*V74)</f>
        <v>0.16666666666666669</v>
      </c>
      <c r="BI74" s="210"/>
      <c r="BJ74" s="18">
        <f>(AL73*Z72)+(AB70*AX74)</f>
        <v>0</v>
      </c>
      <c r="BK74" s="210"/>
      <c r="BL74" s="193">
        <f t="shared" si="14"/>
        <v>0.16666666666666669</v>
      </c>
      <c r="BM74" s="124" t="s">
        <v>51</v>
      </c>
      <c r="BO74" s="117"/>
    </row>
    <row r="75" spans="1:67" ht="15" customHeight="1">
      <c r="A75" s="55"/>
      <c r="B75" s="56"/>
      <c r="C75" s="56"/>
      <c r="D75" s="49"/>
      <c r="E75" s="178"/>
      <c r="F75" s="49"/>
      <c r="G75" s="228"/>
      <c r="H75" s="84"/>
      <c r="I75" s="192"/>
      <c r="J75" s="192"/>
      <c r="K75" s="5" t="s">
        <v>72</v>
      </c>
      <c r="L75" s="194" t="s">
        <v>73</v>
      </c>
      <c r="M75" s="5" t="s">
        <v>18</v>
      </c>
      <c r="N75" s="208" t="s">
        <v>26</v>
      </c>
      <c r="O75" s="208"/>
      <c r="P75" s="5">
        <v>0</v>
      </c>
      <c r="Q75" s="216" t="s">
        <v>58</v>
      </c>
      <c r="R75" s="216"/>
      <c r="S75" s="5">
        <v>0</v>
      </c>
      <c r="T75" s="86"/>
      <c r="V75" s="163" t="str">
        <f>IF(AH69,C76,"")</f>
        <v/>
      </c>
      <c r="W75" s="12" t="s">
        <v>92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70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20"/>
      <c r="AR75" s="20"/>
      <c r="AS75" s="193"/>
      <c r="AT75" s="20"/>
      <c r="AU75" s="193"/>
      <c r="AV75" s="20"/>
      <c r="AW75" s="193"/>
      <c r="AX75" s="20"/>
      <c r="AY75" s="193"/>
      <c r="AZ75" s="20"/>
      <c r="BA75" s="193"/>
      <c r="BB75" s="193"/>
      <c r="BC75" s="193"/>
      <c r="BD75" s="20"/>
      <c r="BE75" s="193"/>
      <c r="BF75" s="193"/>
      <c r="BG75" s="193"/>
      <c r="BI75" s="193"/>
      <c r="BK75" s="193"/>
      <c r="BL75" s="193"/>
      <c r="BM75" s="193"/>
      <c r="BO75" s="117"/>
    </row>
    <row r="76" spans="1:67" ht="15" customHeight="1">
      <c r="A76" s="55"/>
      <c r="B76" s="159" t="s">
        <v>88</v>
      </c>
      <c r="C76" s="140">
        <v>1</v>
      </c>
      <c r="D76" s="195" t="s">
        <v>22</v>
      </c>
      <c r="E76" s="180">
        <f>IFERROR(BN70,NA())</f>
        <v>0.3888888888888889</v>
      </c>
      <c r="F76" s="3">
        <f>IFERROR(E76/P70,NA())</f>
        <v>1.5555555555555555E-2</v>
      </c>
      <c r="G76" s="228"/>
      <c r="H76" s="84"/>
      <c r="I76" s="80"/>
      <c r="J76" s="80"/>
      <c r="K76" s="80"/>
      <c r="L76" s="191"/>
      <c r="M76" s="194"/>
      <c r="N76" s="79"/>
      <c r="O76" s="191"/>
      <c r="P76" s="79"/>
      <c r="Q76" s="81"/>
      <c r="R76" s="81"/>
      <c r="S76" s="79"/>
      <c r="T76" s="88"/>
      <c r="V76" s="162"/>
      <c r="W76" s="12"/>
      <c r="X76" s="12"/>
      <c r="Y76" s="23"/>
      <c r="AA76" s="14"/>
      <c r="AB76" s="22"/>
      <c r="AC76" s="14"/>
      <c r="AD76" s="14" t="b">
        <v>1</v>
      </c>
      <c r="AE76" s="20" t="s">
        <v>74</v>
      </c>
      <c r="AF76" s="14" t="b">
        <v>0</v>
      </c>
      <c r="AG76" s="14" t="s">
        <v>75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0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I76" s="25"/>
      <c r="BK76" s="25"/>
      <c r="BL76" s="25"/>
      <c r="BM76" s="25"/>
      <c r="BO76" s="117"/>
    </row>
    <row r="77" spans="1:67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1"/>
      <c r="W77" s="182"/>
      <c r="X77" s="182"/>
      <c r="Y77" s="183"/>
      <c r="Z77" s="185"/>
      <c r="AA77" s="182"/>
      <c r="AB77" s="185"/>
      <c r="AC77" s="182"/>
      <c r="AD77" s="182"/>
      <c r="AE77" s="182"/>
      <c r="AF77" s="184"/>
      <c r="AG77" s="184"/>
      <c r="AH77" s="184"/>
      <c r="AI77" s="184"/>
      <c r="AJ77" s="182"/>
      <c r="AK77" s="182"/>
      <c r="AL77" s="182"/>
      <c r="AM77" s="182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  <c r="BM77" s="185"/>
      <c r="BN77" s="141"/>
      <c r="BO77" s="119"/>
    </row>
    <row r="78" spans="1:67" ht="15" customHeight="1">
      <c r="A78" s="155"/>
      <c r="B78" s="236" t="str">
        <f>IF(I80="","",I80)</f>
        <v>Model 6</v>
      </c>
      <c r="C78" s="236"/>
      <c r="D78" s="36"/>
      <c r="E78" s="37" t="s">
        <v>11</v>
      </c>
      <c r="F78" s="36" t="s">
        <v>7</v>
      </c>
      <c r="G78" s="238"/>
      <c r="H78" s="82"/>
      <c r="I78" s="204" t="str">
        <f>IF(I80="","",I80)</f>
        <v>Model 6</v>
      </c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83"/>
      <c r="V78" s="205" t="s">
        <v>15</v>
      </c>
      <c r="W78" s="206"/>
      <c r="X78" s="206"/>
      <c r="Y78" s="206"/>
      <c r="Z78" s="206"/>
      <c r="AA78" s="206"/>
      <c r="AB78" s="206"/>
      <c r="AC78" s="206"/>
      <c r="AD78" s="206" t="s">
        <v>21</v>
      </c>
      <c r="AE78" s="206"/>
      <c r="AF78" s="206"/>
      <c r="AG78" s="206"/>
      <c r="AH78" s="190"/>
      <c r="AI78" s="190"/>
      <c r="AJ78" s="206" t="s">
        <v>77</v>
      </c>
      <c r="AK78" s="206"/>
      <c r="AL78" s="206"/>
      <c r="AM78" s="206"/>
      <c r="AN78" s="206"/>
      <c r="AO78" s="206" t="s">
        <v>78</v>
      </c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190"/>
      <c r="BC78" s="190"/>
      <c r="BD78" s="206" t="s">
        <v>79</v>
      </c>
      <c r="BE78" s="206"/>
      <c r="BF78" s="206"/>
      <c r="BG78" s="206"/>
      <c r="BH78" s="206"/>
      <c r="BI78" s="206"/>
      <c r="BJ78" s="206"/>
      <c r="BK78" s="206"/>
      <c r="BL78" s="206"/>
      <c r="BM78" s="206"/>
      <c r="BN78" s="206" t="s">
        <v>80</v>
      </c>
      <c r="BO78" s="209"/>
    </row>
    <row r="79" spans="1:67" ht="15" customHeight="1">
      <c r="A79" s="156"/>
      <c r="B79" s="237"/>
      <c r="C79" s="237"/>
      <c r="D79" s="48" t="s">
        <v>1</v>
      </c>
      <c r="E79" s="165" t="e">
        <f>IF(AND(AD79,AF86),BH79+BJ79,NA())</f>
        <v>#N/A</v>
      </c>
      <c r="F79" s="30" t="e">
        <f>IFERROR(E79/P80,NA())</f>
        <v>#N/A</v>
      </c>
      <c r="G79" s="239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08"/>
      <c r="R79" s="208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7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76</v>
      </c>
      <c r="AJ79" s="20">
        <f>IF((V80+X79)&gt;5/6,5/6,V80+X79)</f>
        <v>0.5</v>
      </c>
      <c r="AK79" s="20" t="s">
        <v>94</v>
      </c>
      <c r="AL79" s="20"/>
      <c r="AM79" s="20"/>
      <c r="AN79" s="20">
        <f>IF(X81&gt;0,X81,IF(AND(X82&gt;0,3&gt;V82),X82,IF(V82&gt;=2*3,5/6,IF(V82&gt;3,4/6,IF(V82=3,3/6,IF(V82&lt;=3/2,1/6,IF(V82&lt;3,2/6)))))))</f>
        <v>0.66666666666666663</v>
      </c>
      <c r="AO79" s="20" t="s">
        <v>95</v>
      </c>
      <c r="AP79" s="20">
        <f>IF((AN79+X80)&gt;5/6,5/6,AN79+X80)</f>
        <v>0.66666666666666663</v>
      </c>
      <c r="AQ79" s="20" t="s">
        <v>101</v>
      </c>
      <c r="AR79" s="21">
        <f>IF(OR(AF81,AF82),AL84*AN79,AL84*AP79)</f>
        <v>2</v>
      </c>
      <c r="AS79" s="210" t="s">
        <v>66</v>
      </c>
      <c r="AT79" s="20">
        <f>IF(AF82,AL84-(AL84*AN79),IF(AF81,(1/6)*AL84,0))</f>
        <v>0</v>
      </c>
      <c r="AU79" s="210" t="s">
        <v>60</v>
      </c>
      <c r="AV79" s="20">
        <f t="shared" ref="AV79:AV84" si="15">AT79*AP79</f>
        <v>0</v>
      </c>
      <c r="AW79" s="210" t="s">
        <v>67</v>
      </c>
      <c r="AX79" s="20">
        <f>(AL84+AT79)*(IF((AB79+X80)&gt;5/6,5/6,AB79+X80))</f>
        <v>0</v>
      </c>
      <c r="AY79" s="210" t="s">
        <v>93</v>
      </c>
      <c r="AZ79" s="20">
        <f t="shared" ref="AZ79:AZ84" si="16">SUM(AR79,AV79)</f>
        <v>2</v>
      </c>
      <c r="BA79" s="210" t="s">
        <v>63</v>
      </c>
      <c r="BB79" s="193">
        <f>IF((1-(V79+V83))&gt;1,1,1-(V79+V83))</f>
        <v>0.33333333333333337</v>
      </c>
      <c r="BC79" s="193" t="s">
        <v>110</v>
      </c>
      <c r="BD79" s="20">
        <f>IF(AB82&lt;0,AX79*BB80,AX79*BB79)</f>
        <v>0</v>
      </c>
      <c r="BE79" s="210" t="s">
        <v>107</v>
      </c>
      <c r="BF79" s="193">
        <f>BD79+((AZ79-AX79)*BB79)</f>
        <v>0.66666666666666674</v>
      </c>
      <c r="BG79" s="210" t="s">
        <v>108</v>
      </c>
      <c r="BH79" s="18">
        <f>IF(AB81&gt;0,(BD79*AB81)+((BF79-BD79)*V84),BF79*V84)</f>
        <v>0.66666666666666674</v>
      </c>
      <c r="BI79" s="210" t="s">
        <v>65</v>
      </c>
      <c r="BJ79" s="18">
        <f>(AL83*Z82)+(AB80*AX79)</f>
        <v>0</v>
      </c>
      <c r="BK79" s="210" t="s">
        <v>64</v>
      </c>
      <c r="BL79" s="193">
        <f>IF(AD79,BH79+BJ79,NA())</f>
        <v>0.66666666666666674</v>
      </c>
      <c r="BM79" s="124" t="s">
        <v>46</v>
      </c>
      <c r="BN79" s="18">
        <f>IFERROR(IF(AD79,BL79,0)+IF(AD80,BL80,0)+IF(AD81,BL81,0)+IF(AD82,BL82,0)+IF(AD83,BL83,0)+IF(AD84,BL84,0),NA())</f>
        <v>2.3333333333333335</v>
      </c>
      <c r="BO79" s="161" t="s">
        <v>71</v>
      </c>
    </row>
    <row r="80" spans="1:67" ht="15" customHeight="1">
      <c r="A80" s="156"/>
      <c r="B80" s="237"/>
      <c r="C80" s="237"/>
      <c r="D80" s="48" t="s">
        <v>2</v>
      </c>
      <c r="E80" s="165" t="e">
        <f>IF(AND(AD80,AF86),BH80+BJ80,NA())</f>
        <v>#N/A</v>
      </c>
      <c r="F80" s="30" t="e">
        <f>IFERROR(E80/P80,NA())</f>
        <v>#N/A</v>
      </c>
      <c r="G80" s="239"/>
      <c r="H80" s="84"/>
      <c r="I80" s="5" t="s">
        <v>112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08"/>
      <c r="R80" s="208"/>
      <c r="S80" s="79"/>
      <c r="T80" s="85"/>
      <c r="V80" s="160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/>
      <c r="AK80" s="20"/>
      <c r="AL80" s="20">
        <f>IF(OR(AF79,AF80),AJ84*V80,AJ84*AJ79)</f>
        <v>0</v>
      </c>
      <c r="AM80" s="20" t="s">
        <v>68</v>
      </c>
      <c r="AN80" s="20">
        <f>IF(X81&gt;0,X81,IF(AND(X82&gt;0,4&gt;V82),X82,IF(V82&gt;=2*4,5/6,IF(V82&gt;4,4/6,IF(V82=4,3/6,IF(V82&lt;=4/2,1/6,IF(V82&lt;4,2/6)))))))</f>
        <v>0.5</v>
      </c>
      <c r="AO80" s="20" t="s">
        <v>96</v>
      </c>
      <c r="AP80" s="20">
        <f>IF((AN80+X80)&gt;5/6,5/6,AN80+X80)</f>
        <v>0.5</v>
      </c>
      <c r="AQ80" s="20" t="s">
        <v>102</v>
      </c>
      <c r="AR80" s="21">
        <f>IF(OR(AF81,AF82),AL84*AN80,AL84*AP80)</f>
        <v>1.5</v>
      </c>
      <c r="AS80" s="210"/>
      <c r="AT80" s="20">
        <f>IF(AF82,AL84-(AL84*AN80),IF(AF81,(1/6)*AL84,0))</f>
        <v>0</v>
      </c>
      <c r="AU80" s="210"/>
      <c r="AV80" s="20">
        <f t="shared" si="15"/>
        <v>0</v>
      </c>
      <c r="AW80" s="210"/>
      <c r="AX80" s="20">
        <f>(AL84+AT80)*(IF((AB79+X80)&gt;5/6,5/6,AB79+X80))</f>
        <v>0</v>
      </c>
      <c r="AY80" s="210"/>
      <c r="AZ80" s="20">
        <f t="shared" si="16"/>
        <v>1.5</v>
      </c>
      <c r="BA80" s="210"/>
      <c r="BB80" s="193">
        <f>IF((1-(V79+AB82))&gt;1,1,1-(V79+AB82))</f>
        <v>0.33333333333333337</v>
      </c>
      <c r="BC80" s="193" t="s">
        <v>109</v>
      </c>
      <c r="BD80" s="20">
        <f>IF(AB82&lt;0,AX80*BB80,AX80*BB79)</f>
        <v>0</v>
      </c>
      <c r="BE80" s="210"/>
      <c r="BF80" s="193">
        <f>BD80+((AZ80-AX80)*BB79)</f>
        <v>0.5</v>
      </c>
      <c r="BG80" s="210"/>
      <c r="BH80" s="18">
        <f>IF(AB81&gt;0,(BD80*AB81)+((BF80-BD80)*V84),BF80*V84)</f>
        <v>0.5</v>
      </c>
      <c r="BI80" s="210"/>
      <c r="BJ80" s="18">
        <f>(AL83*Z82)+(AB80*AX80)</f>
        <v>0</v>
      </c>
      <c r="BK80" s="210"/>
      <c r="BL80" s="193">
        <f t="shared" ref="BL80:BL84" si="17">IF(AD80,BH80+BJ80,NA())</f>
        <v>0.5</v>
      </c>
      <c r="BM80" s="124" t="s">
        <v>47</v>
      </c>
      <c r="BN80" s="18">
        <f>IFERROR(BN79/AD85,NA())</f>
        <v>0.3888888888888889</v>
      </c>
      <c r="BO80" s="161" t="s">
        <v>11</v>
      </c>
    </row>
    <row r="81" spans="1:79" ht="15" customHeight="1">
      <c r="A81" s="156"/>
      <c r="B81" s="237"/>
      <c r="C81" s="237"/>
      <c r="D81" s="48" t="s">
        <v>3</v>
      </c>
      <c r="E81" s="165" t="e">
        <f>IF(AND(AD81,AF86),BH81+BJ81,NA())</f>
        <v>#N/A</v>
      </c>
      <c r="F81" s="30" t="e">
        <f>IFERROR(E81/P80,NA())</f>
        <v>#N/A</v>
      </c>
      <c r="G81" s="239"/>
      <c r="H81" s="84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85"/>
      <c r="V81" s="162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IF(OR(AF79,AF80),V81*V80,V81*AJ79)</f>
        <v>3</v>
      </c>
      <c r="AK81" s="20" t="s">
        <v>66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97</v>
      </c>
      <c r="AP81" s="20">
        <f>IF((AN81+X80)&gt;5/6,5/6,AN81+X80)</f>
        <v>0.33333333333333331</v>
      </c>
      <c r="AQ81" s="20" t="s">
        <v>103</v>
      </c>
      <c r="AR81" s="21">
        <f>IF(OR(AF81,AF82),AL84*AN81,AL84*AP81)</f>
        <v>1</v>
      </c>
      <c r="AS81" s="210"/>
      <c r="AT81" s="20">
        <f>IF(AF82,AL84-(AL84*AN81),IF(AF81,(1/6)*AL84,0))</f>
        <v>0</v>
      </c>
      <c r="AU81" s="210"/>
      <c r="AV81" s="20">
        <f t="shared" si="15"/>
        <v>0</v>
      </c>
      <c r="AW81" s="210"/>
      <c r="AX81" s="20">
        <f>(AL84+AT81)*(IF((AB79+X80)&gt;5/6,5/6,AB79+X80))</f>
        <v>0</v>
      </c>
      <c r="AY81" s="210"/>
      <c r="AZ81" s="20">
        <f t="shared" si="16"/>
        <v>1</v>
      </c>
      <c r="BA81" s="210"/>
      <c r="BB81" s="193"/>
      <c r="BC81" s="193"/>
      <c r="BD81" s="20">
        <f>IF(AB82&lt;0,AX81*BB80,AX81*BB79)</f>
        <v>0</v>
      </c>
      <c r="BE81" s="210"/>
      <c r="BF81" s="193">
        <f>BD81+((AZ81-AX81)*BB79)</f>
        <v>0.33333333333333337</v>
      </c>
      <c r="BG81" s="210"/>
      <c r="BH81" s="18">
        <f>IF(AB81&gt;0,(BD81*AB81)+((BF81-BD81)*V84),BF81*V84)</f>
        <v>0.33333333333333337</v>
      </c>
      <c r="BI81" s="210"/>
      <c r="BJ81" s="18">
        <f>(AL83*Z82)+(AB80*AX81)</f>
        <v>0</v>
      </c>
      <c r="BK81" s="210"/>
      <c r="BL81" s="193">
        <f t="shared" si="17"/>
        <v>0.33333333333333337</v>
      </c>
      <c r="BM81" s="124" t="s">
        <v>48</v>
      </c>
      <c r="BO81" s="117"/>
    </row>
    <row r="82" spans="1:79" ht="15" customHeight="1">
      <c r="A82" s="156"/>
      <c r="B82" s="157"/>
      <c r="C82" s="157"/>
      <c r="D82" s="48" t="s">
        <v>4</v>
      </c>
      <c r="E82" s="165" t="e">
        <f>IF(AND(AD82,AF86),BH82+BJ82,NA())</f>
        <v>#N/A</v>
      </c>
      <c r="F82" s="30" t="e">
        <f>IFERROR(E82/P80,NA())</f>
        <v>#N/A</v>
      </c>
      <c r="G82" s="239"/>
      <c r="H82" s="84"/>
      <c r="I82" s="192" t="str">
        <f>"+- to hit"</f>
        <v>+- to hit</v>
      </c>
      <c r="J82" s="5">
        <v>0</v>
      </c>
      <c r="K82" s="79"/>
      <c r="L82" s="192" t="str">
        <f>"+- to wound"</f>
        <v>+- to wound</v>
      </c>
      <c r="M82" s="5">
        <v>0</v>
      </c>
      <c r="N82" s="208" t="s">
        <v>24</v>
      </c>
      <c r="O82" s="208"/>
      <c r="P82" s="5" t="s">
        <v>19</v>
      </c>
      <c r="Q82" s="208" t="s">
        <v>25</v>
      </c>
      <c r="R82" s="208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IF(AF80,V81-(V81*V80),IF(AF79,(1/6)*V81,0))</f>
        <v>0</v>
      </c>
      <c r="AK82" s="20" t="s">
        <v>60</v>
      </c>
      <c r="AL82" s="22">
        <f>AL81*AJ79</f>
        <v>0</v>
      </c>
      <c r="AM82" s="12" t="s">
        <v>69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98</v>
      </c>
      <c r="AP82" s="20">
        <f>IF((AN82+X80)&gt;5/6,5/6,AN82+X80)</f>
        <v>0.33333333333333331</v>
      </c>
      <c r="AQ82" s="20" t="s">
        <v>104</v>
      </c>
      <c r="AR82" s="21">
        <f>IF(OR(AF81,AF82),AL84*AN82,AL84*AP82)</f>
        <v>1</v>
      </c>
      <c r="AS82" s="210"/>
      <c r="AT82" s="20">
        <f>IF(AF82,AL84-(AL84*AN82),IF(AF81,(1/6)*AL84,0))</f>
        <v>0</v>
      </c>
      <c r="AU82" s="210"/>
      <c r="AV82" s="20">
        <f t="shared" si="15"/>
        <v>0</v>
      </c>
      <c r="AW82" s="210"/>
      <c r="AX82" s="20">
        <f>(AL84+AT82)*(IF((AB79+X80)&gt;5/6,5/6,AB79+X80))</f>
        <v>0</v>
      </c>
      <c r="AY82" s="210"/>
      <c r="AZ82" s="20">
        <f t="shared" si="16"/>
        <v>1</v>
      </c>
      <c r="BA82" s="210"/>
      <c r="BB82" s="193"/>
      <c r="BC82" s="193"/>
      <c r="BD82" s="20">
        <f>IF(AB82&lt;0,AX82*BB80,AX82*BB79)</f>
        <v>0</v>
      </c>
      <c r="BE82" s="210"/>
      <c r="BF82" s="193">
        <f>BD82+((AZ82-AX82)*BB79)</f>
        <v>0.33333333333333337</v>
      </c>
      <c r="BG82" s="210"/>
      <c r="BH82" s="18">
        <f>IF(AB81&gt;0,(BD82*AB81)+((BF82-BD82)*V84),BF82*V84)</f>
        <v>0.33333333333333337</v>
      </c>
      <c r="BI82" s="210"/>
      <c r="BJ82" s="18">
        <f>(AL83*Z82)+(AB80*AX82)</f>
        <v>0</v>
      </c>
      <c r="BK82" s="210"/>
      <c r="BL82" s="193">
        <f t="shared" si="17"/>
        <v>0.33333333333333337</v>
      </c>
      <c r="BM82" s="124" t="s">
        <v>49</v>
      </c>
      <c r="BO82" s="117"/>
    </row>
    <row r="83" spans="1:79" ht="15" customHeight="1">
      <c r="A83" s="156"/>
      <c r="B83" s="157"/>
      <c r="C83" s="157"/>
      <c r="D83" s="48" t="s">
        <v>5</v>
      </c>
      <c r="E83" s="165" t="e">
        <f>IF(AND(AD83,AF86),BH83+BJ83,NA())</f>
        <v>#N/A</v>
      </c>
      <c r="F83" s="30" t="e">
        <f>IFERROR(E83/P80,NA())</f>
        <v>#N/A</v>
      </c>
      <c r="G83" s="239"/>
      <c r="H83" s="87"/>
      <c r="I83" s="80"/>
      <c r="J83" s="192" t="s">
        <v>16</v>
      </c>
      <c r="K83" s="208" t="s">
        <v>17</v>
      </c>
      <c r="L83" s="208"/>
      <c r="M83" s="208"/>
      <c r="N83" s="208" t="s">
        <v>28</v>
      </c>
      <c r="O83" s="208"/>
      <c r="P83" s="5">
        <v>0</v>
      </c>
      <c r="Q83" s="208" t="s">
        <v>27</v>
      </c>
      <c r="R83" s="208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AJ82*AJ79</f>
        <v>0</v>
      </c>
      <c r="AK83" s="14" t="s">
        <v>67</v>
      </c>
      <c r="AL83" s="24">
        <f>(V81+AJ82+AJ84+AL81)*(IF((Z79+X79)&gt;5/6,5/6,Z79+X79))</f>
        <v>0</v>
      </c>
      <c r="AM83" s="25" t="s">
        <v>93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99</v>
      </c>
      <c r="AP83" s="20">
        <f>IF((AN83+X80)&gt;5/6,5/6,AN83+X80)</f>
        <v>0.33333333333333331</v>
      </c>
      <c r="AQ83" s="20" t="s">
        <v>105</v>
      </c>
      <c r="AR83" s="21">
        <f>IF(OR(AF81,AF82),AL84*AN83,AL84*AP83)</f>
        <v>1</v>
      </c>
      <c r="AS83" s="210"/>
      <c r="AT83" s="20">
        <f>IF(AF82,AL84-(AL84*AN83),IF(AF81,(1/6)*AL84,0))</f>
        <v>0</v>
      </c>
      <c r="AU83" s="210"/>
      <c r="AV83" s="20">
        <f t="shared" si="15"/>
        <v>0</v>
      </c>
      <c r="AW83" s="210"/>
      <c r="AX83" s="20">
        <f>(AL84+AT83)*(IF((AB79+X80)&gt;5/6,5/6,AB79+X80))</f>
        <v>0</v>
      </c>
      <c r="AY83" s="210"/>
      <c r="AZ83" s="20">
        <f t="shared" si="16"/>
        <v>1</v>
      </c>
      <c r="BA83" s="210"/>
      <c r="BB83" s="193"/>
      <c r="BC83" s="193"/>
      <c r="BD83" s="20">
        <f>IF(AB82&lt;0,AX83*BB80,AX83*BB79)</f>
        <v>0</v>
      </c>
      <c r="BE83" s="210"/>
      <c r="BF83" s="193">
        <f>BD83+((AZ83-AX83)*BB79)</f>
        <v>0.33333333333333337</v>
      </c>
      <c r="BG83" s="210"/>
      <c r="BH83" s="18">
        <f>IF(AB81&gt;0,(BD83*AB81)+((BF83-BD83)*V84),BF83*V84)</f>
        <v>0.33333333333333337</v>
      </c>
      <c r="BI83" s="210"/>
      <c r="BJ83" s="18">
        <f>(AL83*Z82)+(AB80*AX83)</f>
        <v>0</v>
      </c>
      <c r="BK83" s="210"/>
      <c r="BL83" s="193">
        <f t="shared" si="17"/>
        <v>0.33333333333333337</v>
      </c>
      <c r="BM83" s="124" t="s">
        <v>50</v>
      </c>
      <c r="BO83" s="117"/>
    </row>
    <row r="84" spans="1:79" ht="15" customHeight="1">
      <c r="A84" s="57"/>
      <c r="B84" s="58"/>
      <c r="C84" s="58"/>
      <c r="D84" s="48" t="s">
        <v>6</v>
      </c>
      <c r="E84" s="165" t="e">
        <f>IF(AND(AD84,AF86),BH84+BJ84,NA())</f>
        <v>#N/A</v>
      </c>
      <c r="F84" s="30" t="e">
        <f>IFERROR(E84/P80,NA())</f>
        <v>#N/A</v>
      </c>
      <c r="G84" s="239"/>
      <c r="H84" s="84"/>
      <c r="I84" s="207" t="s">
        <v>30</v>
      </c>
      <c r="J84" s="207"/>
      <c r="K84" s="207" t="s">
        <v>31</v>
      </c>
      <c r="L84" s="207"/>
      <c r="M84" s="207"/>
      <c r="N84" s="208" t="s">
        <v>29</v>
      </c>
      <c r="O84" s="208"/>
      <c r="P84" s="5">
        <v>0</v>
      </c>
      <c r="Q84" s="208" t="s">
        <v>45</v>
      </c>
      <c r="R84" s="208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Z80*(V81+AJ82)*(IF((Z79+X79)&gt;5/6,5/6,Z79+X79))</f>
        <v>0</v>
      </c>
      <c r="AK84" s="20" t="str">
        <f>"+attacks"</f>
        <v>+attacks</v>
      </c>
      <c r="AL84" s="20">
        <f>IF(V80=1,V81,SUM(AJ81,AJ83,AL80,AL82)+(Z81*AL83)-(Z82*AL83))</f>
        <v>3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100</v>
      </c>
      <c r="AP84" s="20">
        <f>IF((AN84+X80)&gt;5/6,5/6,AN84+X80)</f>
        <v>0.16666666666666666</v>
      </c>
      <c r="AQ84" s="20" t="s">
        <v>106</v>
      </c>
      <c r="AR84" s="20">
        <f>IF(OR(AF81,AF82),AL84*AN84,AL84*AP84)</f>
        <v>0.5</v>
      </c>
      <c r="AS84" s="210"/>
      <c r="AT84" s="20">
        <f>IF(AF82,AL84-(AL84*AN84),IF(AF81,(1/6)*AL84,0))</f>
        <v>0</v>
      </c>
      <c r="AU84" s="210"/>
      <c r="AV84" s="20">
        <f t="shared" si="15"/>
        <v>0</v>
      </c>
      <c r="AW84" s="210"/>
      <c r="AX84" s="20">
        <f>(AL84+AT84)*(IF((AB79+X80)&gt;5/6,5/6,AB79+X80))</f>
        <v>0</v>
      </c>
      <c r="AY84" s="210"/>
      <c r="AZ84" s="20">
        <f t="shared" si="16"/>
        <v>0.5</v>
      </c>
      <c r="BA84" s="210"/>
      <c r="BB84" s="193"/>
      <c r="BC84" s="193"/>
      <c r="BD84" s="20">
        <f>IF(AB82&lt;0,AX84*BB80,AX84*BB79)</f>
        <v>0</v>
      </c>
      <c r="BE84" s="210"/>
      <c r="BF84" s="193">
        <f>BD84+((AZ84-AX84)*BB79)</f>
        <v>0.16666666666666669</v>
      </c>
      <c r="BG84" s="210"/>
      <c r="BH84" s="18">
        <f>IF(AB81&gt;0,(BD84*AB81)+((BF84-BD84)*V84),BF84*V84)</f>
        <v>0.16666666666666669</v>
      </c>
      <c r="BI84" s="210"/>
      <c r="BJ84" s="18">
        <f>(AL83*Z82)+(AB80*AX84)</f>
        <v>0</v>
      </c>
      <c r="BK84" s="210"/>
      <c r="BL84" s="193">
        <f t="shared" si="17"/>
        <v>0.16666666666666669</v>
      </c>
      <c r="BM84" s="124" t="s">
        <v>51</v>
      </c>
      <c r="BO84" s="117"/>
    </row>
    <row r="85" spans="1:79" ht="15" customHeight="1">
      <c r="A85" s="57"/>
      <c r="B85" s="58"/>
      <c r="C85" s="58"/>
      <c r="D85" s="48"/>
      <c r="E85" s="48"/>
      <c r="F85" s="48"/>
      <c r="G85" s="239"/>
      <c r="H85" s="84"/>
      <c r="I85" s="192"/>
      <c r="J85" s="192"/>
      <c r="K85" s="5" t="s">
        <v>72</v>
      </c>
      <c r="L85" s="194" t="s">
        <v>73</v>
      </c>
      <c r="M85" s="5" t="s">
        <v>18</v>
      </c>
      <c r="N85" s="208" t="s">
        <v>26</v>
      </c>
      <c r="O85" s="208"/>
      <c r="P85" s="5">
        <v>0</v>
      </c>
      <c r="Q85" s="216" t="s">
        <v>58</v>
      </c>
      <c r="R85" s="216"/>
      <c r="S85" s="5">
        <v>0</v>
      </c>
      <c r="T85" s="86"/>
      <c r="V85" s="163" t="str">
        <f>IF(AH79,C86,"")</f>
        <v/>
      </c>
      <c r="W85" s="12" t="s">
        <v>92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70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20"/>
      <c r="AR85" s="20"/>
      <c r="AS85" s="193"/>
      <c r="AT85" s="20"/>
      <c r="AU85" s="193"/>
      <c r="AV85" s="20"/>
      <c r="AW85" s="193"/>
      <c r="AX85" s="20"/>
      <c r="AY85" s="193"/>
      <c r="AZ85" s="20"/>
      <c r="BA85" s="193"/>
      <c r="BB85" s="193"/>
      <c r="BC85" s="193"/>
      <c r="BD85" s="20"/>
      <c r="BE85" s="193"/>
      <c r="BF85" s="193"/>
      <c r="BG85" s="193"/>
      <c r="BI85" s="193"/>
      <c r="BK85" s="193"/>
      <c r="BL85" s="193"/>
      <c r="BM85" s="193"/>
      <c r="BO85" s="117"/>
    </row>
    <row r="86" spans="1:79" ht="15" customHeight="1">
      <c r="A86" s="57"/>
      <c r="B86" s="158" t="s">
        <v>88</v>
      </c>
      <c r="C86" s="140">
        <v>1</v>
      </c>
      <c r="D86" s="189" t="s">
        <v>22</v>
      </c>
      <c r="E86" s="180">
        <f>IFERROR(BN80,NA())</f>
        <v>0.3888888888888889</v>
      </c>
      <c r="F86" s="3">
        <f>IFERROR(E86/P80,NA())</f>
        <v>1.2962962962962963E-2</v>
      </c>
      <c r="G86" s="239"/>
      <c r="H86" s="84"/>
      <c r="I86" s="80"/>
      <c r="J86" s="80"/>
      <c r="K86" s="80"/>
      <c r="L86" s="191"/>
      <c r="M86" s="194"/>
      <c r="N86" s="79"/>
      <c r="O86" s="191"/>
      <c r="P86" s="79"/>
      <c r="Q86" s="81"/>
      <c r="R86" s="81"/>
      <c r="S86" s="79"/>
      <c r="T86" s="88"/>
      <c r="V86" s="162"/>
      <c r="W86" s="12"/>
      <c r="X86" s="12"/>
      <c r="Y86" s="23"/>
      <c r="AA86" s="14"/>
      <c r="AB86" s="22"/>
      <c r="AC86" s="14"/>
      <c r="AD86" s="14" t="b">
        <v>1</v>
      </c>
      <c r="AE86" s="20" t="s">
        <v>74</v>
      </c>
      <c r="AF86" s="14" t="b">
        <v>0</v>
      </c>
      <c r="AG86" s="14" t="s">
        <v>75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0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I86" s="25"/>
      <c r="BK86" s="25"/>
      <c r="BL86" s="25"/>
      <c r="BM86" s="25"/>
      <c r="BO86" s="117"/>
    </row>
    <row r="87" spans="1:79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1"/>
      <c r="W87" s="182"/>
      <c r="X87" s="182"/>
      <c r="Y87" s="183"/>
      <c r="Z87" s="185"/>
      <c r="AA87" s="182"/>
      <c r="AB87" s="185"/>
      <c r="AC87" s="182"/>
      <c r="AD87" s="182"/>
      <c r="AE87" s="182"/>
      <c r="AF87" s="184"/>
      <c r="AG87" s="184"/>
      <c r="AH87" s="184"/>
      <c r="AI87" s="184"/>
      <c r="AJ87" s="182"/>
      <c r="AK87" s="182"/>
      <c r="AL87" s="182"/>
      <c r="AM87" s="182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  <c r="BJ87" s="185"/>
      <c r="BK87" s="185"/>
      <c r="BL87" s="185"/>
      <c r="BM87" s="185"/>
      <c r="BN87" s="141"/>
      <c r="BO87" s="119"/>
    </row>
    <row r="88" spans="1:79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O88" s="117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spans="1:79" s="13" customFormat="1" ht="15" customHeight="1">
      <c r="A89" s="229" t="s">
        <v>89</v>
      </c>
      <c r="B89" s="230"/>
      <c r="C89" s="230"/>
      <c r="D89" s="96"/>
      <c r="E89" s="97" t="s">
        <v>11</v>
      </c>
      <c r="F89" s="96" t="s">
        <v>7</v>
      </c>
      <c r="G89" s="233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35" t="s">
        <v>81</v>
      </c>
      <c r="W89" s="199"/>
      <c r="X89" s="199"/>
      <c r="Y89" s="199"/>
      <c r="Z89" s="199"/>
      <c r="AA89" s="199"/>
      <c r="AB89" s="199"/>
      <c r="AC89" s="199"/>
      <c r="AD89" s="199" t="s">
        <v>21</v>
      </c>
      <c r="AE89" s="199"/>
      <c r="AF89" s="199"/>
      <c r="AG89" s="199"/>
      <c r="AH89" s="199" t="s">
        <v>80</v>
      </c>
      <c r="AI89" s="199"/>
      <c r="BO89" s="117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spans="1:79" s="13" customFormat="1" ht="15" customHeight="1">
      <c r="A90" s="231"/>
      <c r="B90" s="232"/>
      <c r="C90" s="232"/>
      <c r="D90" s="98" t="s">
        <v>1</v>
      </c>
      <c r="E90" s="165" t="e">
        <f>IF(AND(AF96,AD90),V90,NA())</f>
        <v>#N/A</v>
      </c>
      <c r="F90" s="30" t="e">
        <f>IFERROR(E90/J90,NA())</f>
        <v>#N/A</v>
      </c>
      <c r="G90" s="234"/>
      <c r="I90" s="4" t="s">
        <v>114</v>
      </c>
      <c r="J90" s="5">
        <v>180</v>
      </c>
      <c r="K90" s="95"/>
      <c r="L90" s="95"/>
      <c r="M90" s="95"/>
      <c r="N90" s="95"/>
      <c r="O90" s="95"/>
      <c r="U90" s="17"/>
      <c r="V90" s="163">
        <f>SUM(IF(V35=1,IFERROR(BL29,0),0),IF(V45=1,IFERROR(BL39,0),0),IF(V55=1,IFERROR(BL49,0),0),IF(V65=1,IFERROR(BL59,0),0),IF(V75=1,IFERROR(BL69,0),0),IF(V85=1,IFERROR(BL79,0),0))</f>
        <v>0</v>
      </c>
      <c r="W90" s="23" t="s">
        <v>82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71</v>
      </c>
      <c r="BO90" s="117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spans="1:79" s="13" customFormat="1" ht="15" customHeight="1">
      <c r="A91" s="231"/>
      <c r="B91" s="232"/>
      <c r="C91" s="232"/>
      <c r="D91" s="98" t="s">
        <v>2</v>
      </c>
      <c r="E91" s="165" t="e">
        <f>IF(AND(AF96,AD91),V91,NA())</f>
        <v>#N/A</v>
      </c>
      <c r="F91" s="30" t="e">
        <f>IFERROR(E91/J90,NA())</f>
        <v>#N/A</v>
      </c>
      <c r="G91" s="234"/>
      <c r="U91" s="17"/>
      <c r="V91" s="163">
        <f>SUM(IF(V35=1,IFERROR(BL30,0),0),IF(V45=1,IFERROR(BL40,0),0),IF(V55=1,IFERROR(BL50,0),0),IF(V65=1,IFERROR(BL60,0),0),IF(V75=1,IFERROR(BL70,0),0),IF(V85=1,IFERROR(BL80,0),0))</f>
        <v>0</v>
      </c>
      <c r="W91" s="23" t="s">
        <v>83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O91" s="117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spans="1:79" s="13" customFormat="1" ht="15" customHeight="1">
      <c r="A92" s="231"/>
      <c r="B92" s="232"/>
      <c r="C92" s="232"/>
      <c r="D92" s="98" t="s">
        <v>3</v>
      </c>
      <c r="E92" s="165" t="e">
        <f>IF(AND(AF96,AD92),V92,NA())</f>
        <v>#N/A</v>
      </c>
      <c r="F92" s="30" t="e">
        <f>IFERROR(E92/J90,NA())</f>
        <v>#N/A</v>
      </c>
      <c r="G92" s="234"/>
      <c r="U92" s="17"/>
      <c r="V92" s="163">
        <f>SUM(IF(V35=1,IFERROR(BL31,0),0),IF(V45=1,IFERROR(BL41,0),0),IF(V55=1,IFERROR(BL51,0),0),IF(V65=1,IFERROR(BL61,0),0),IF(V75=1,IFERROR(BL71,0),0),IF(V85=1,IFERROR(BL81,0),0))</f>
        <v>0</v>
      </c>
      <c r="W92" s="23" t="s">
        <v>84</v>
      </c>
      <c r="AD92" s="18" t="b">
        <v>1</v>
      </c>
      <c r="AE92" s="23" t="s">
        <v>48</v>
      </c>
      <c r="BO92" s="117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spans="1:79" s="13" customFormat="1" ht="15" customHeight="1">
      <c r="A93" s="231"/>
      <c r="B93" s="232"/>
      <c r="C93" s="232"/>
      <c r="D93" s="98" t="s">
        <v>4</v>
      </c>
      <c r="E93" s="165" t="e">
        <f>IF(AND(AF96,AD93),V93,NA())</f>
        <v>#N/A</v>
      </c>
      <c r="F93" s="30" t="e">
        <f>IFERROR(E93/J90,NA())</f>
        <v>#N/A</v>
      </c>
      <c r="G93" s="234"/>
      <c r="U93" s="17"/>
      <c r="V93" s="163">
        <f>SUM(IF(V35=1,IFERROR(BL32,0),0),IF(V45=1,IFERROR(BL42,0),0),IF(V55=1,IFERROR(BL52,0),0),IF(V65=1,IFERROR(BL62,0),0),IF(V75=1,IFERROR(BL72,0),0),IF(V85=1,IFERROR(BL82,0),0))</f>
        <v>0</v>
      </c>
      <c r="W93" s="23" t="s">
        <v>85</v>
      </c>
      <c r="AD93" s="18" t="b">
        <v>1</v>
      </c>
      <c r="AE93" s="23" t="s">
        <v>49</v>
      </c>
      <c r="BO93" s="117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spans="1:79" s="13" customFormat="1" ht="15" customHeight="1">
      <c r="A94" s="231"/>
      <c r="B94" s="232"/>
      <c r="C94" s="232"/>
      <c r="D94" s="98" t="s">
        <v>5</v>
      </c>
      <c r="E94" s="165" t="e">
        <f>IF(AND(AF96,AD94),V94,NA())</f>
        <v>#N/A</v>
      </c>
      <c r="F94" s="30" t="e">
        <f>IFERROR(E94/J90,NA())</f>
        <v>#N/A</v>
      </c>
      <c r="G94" s="234"/>
      <c r="U94" s="17"/>
      <c r="V94" s="163">
        <f>SUM(IF(V35=1,IFERROR(BL33,0),0),IF(V45=1,IFERROR(BL43,0),0),IF(V55=1,IFERROR(BL53,0),0),IF(V65=1,IFERROR(BL63,0),0),IF(V75=1,IFERROR(BL73,0),0),IF(V85=1,IFERROR(BL83,0),0))</f>
        <v>0</v>
      </c>
      <c r="W94" s="23" t="s">
        <v>86</v>
      </c>
      <c r="AD94" s="18" t="b">
        <v>1</v>
      </c>
      <c r="AE94" s="23" t="s">
        <v>50</v>
      </c>
      <c r="BO94" s="117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spans="1:79" s="13" customFormat="1" ht="15" customHeight="1">
      <c r="A95" s="99"/>
      <c r="B95" s="100"/>
      <c r="C95" s="100"/>
      <c r="D95" s="98" t="s">
        <v>6</v>
      </c>
      <c r="E95" s="165" t="e">
        <f>IF(AND(AF96,AD95),V95,NA())</f>
        <v>#N/A</v>
      </c>
      <c r="F95" s="30" t="e">
        <f>IFERROR(E95/J90,NA())</f>
        <v>#N/A</v>
      </c>
      <c r="G95" s="234"/>
      <c r="U95" s="17"/>
      <c r="V95" s="163">
        <f>SUM(IF(V35=1,IFERROR(BL34,0),0),IF(V45=1,IFERROR(BL44,0),0),IF(V55=1,IFERROR(BL54,0),0),IF(V65=1,IFERROR(BL64,0),0),IF(V75=1,IFERROR(BL74,0),0),IF(V85=1,IFERROR(BL84,0),0))</f>
        <v>0</v>
      </c>
      <c r="W95" s="23" t="s">
        <v>87</v>
      </c>
      <c r="AD95" s="18" t="b">
        <v>1</v>
      </c>
      <c r="AE95" s="23" t="s">
        <v>51</v>
      </c>
      <c r="BO95" s="117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spans="1:79" s="13" customFormat="1" ht="15" customHeight="1">
      <c r="A96" s="99"/>
      <c r="B96" s="100"/>
      <c r="C96" s="100"/>
      <c r="D96" s="98"/>
      <c r="E96" s="98"/>
      <c r="F96" s="98"/>
      <c r="G96" s="234"/>
      <c r="U96" s="17"/>
      <c r="V96" s="116"/>
      <c r="AD96" s="18">
        <f>COUNTIF(AD90:AD95,TRUE)</f>
        <v>6</v>
      </c>
      <c r="AE96" s="23" t="s">
        <v>70</v>
      </c>
      <c r="AF96" s="18" t="b">
        <v>0</v>
      </c>
      <c r="AG96" s="14" t="s">
        <v>75</v>
      </c>
      <c r="BO96" s="117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  <row r="97" spans="1:92" s="13" customFormat="1" ht="15" customHeight="1">
      <c r="A97" s="99"/>
      <c r="B97" s="100"/>
      <c r="C97" s="100"/>
      <c r="D97" s="101" t="s">
        <v>22</v>
      </c>
      <c r="E97" s="3" t="e">
        <f>IFERROR(AH91,NA())</f>
        <v>#N/A</v>
      </c>
      <c r="F97" s="3" t="e">
        <f>IFERROR(E97/J90,NA())</f>
        <v>#N/A</v>
      </c>
      <c r="G97" s="234"/>
      <c r="U97" s="17"/>
      <c r="V97" s="116"/>
      <c r="BO97" s="117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</row>
    <row r="98" spans="1:92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O98" s="117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</row>
    <row r="99" spans="1:92" s="13" customFormat="1" ht="15" customHeight="1">
      <c r="A99" s="246" t="s">
        <v>90</v>
      </c>
      <c r="B99" s="247"/>
      <c r="C99" s="247"/>
      <c r="D99" s="106"/>
      <c r="E99" s="107" t="s">
        <v>11</v>
      </c>
      <c r="F99" s="106" t="s">
        <v>7</v>
      </c>
      <c r="G99" s="250"/>
      <c r="I99" s="78" t="s">
        <v>13</v>
      </c>
      <c r="J99" s="78" t="s">
        <v>8</v>
      </c>
      <c r="U99" s="17"/>
      <c r="V99" s="205" t="s">
        <v>81</v>
      </c>
      <c r="W99" s="206"/>
      <c r="X99" s="206"/>
      <c r="Y99" s="206"/>
      <c r="Z99" s="206"/>
      <c r="AA99" s="206"/>
      <c r="AB99" s="206"/>
      <c r="AC99" s="206"/>
      <c r="AD99" s="206" t="s">
        <v>21</v>
      </c>
      <c r="AE99" s="206"/>
      <c r="AF99" s="206"/>
      <c r="AG99" s="206"/>
      <c r="AH99" s="206" t="s">
        <v>80</v>
      </c>
      <c r="AI99" s="206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18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</row>
    <row r="100" spans="1:92" s="13" customFormat="1" ht="15" customHeight="1">
      <c r="A100" s="248"/>
      <c r="B100" s="249"/>
      <c r="C100" s="249"/>
      <c r="D100" s="108" t="s">
        <v>1</v>
      </c>
      <c r="E100" s="165">
        <f>IF(AND(AF106,AD100),V100,NA())</f>
        <v>4.783950617283951</v>
      </c>
      <c r="F100" s="30">
        <f>IFERROR(E100/J100,NA())</f>
        <v>2.6577503429355283E-2</v>
      </c>
      <c r="G100" s="251"/>
      <c r="I100" s="4" t="s">
        <v>117</v>
      </c>
      <c r="J100" s="5">
        <v>180</v>
      </c>
      <c r="U100" s="17"/>
      <c r="V100" s="163">
        <f>SUM(IF(V35=2,IFERROR(BL29,0),0),IF(V45=2,IFERROR(BL39,0),0),IF(V55=2,IFERROR(BL49,0),0),IF(V65=2,IFERROR(BL59,0),0),IF(V75=2,IFERROR(BL69,0),0),IF(V85=2,IFERROR(BL79,0),0))</f>
        <v>4.783950617283951</v>
      </c>
      <c r="W100" s="23" t="s">
        <v>82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23.271604938271608</v>
      </c>
      <c r="AI100" s="18" t="s">
        <v>71</v>
      </c>
      <c r="BO100" s="117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</row>
    <row r="101" spans="1:92" s="13" customFormat="1" ht="15" customHeight="1">
      <c r="A101" s="248"/>
      <c r="B101" s="249"/>
      <c r="C101" s="249"/>
      <c r="D101" s="108" t="s">
        <v>2</v>
      </c>
      <c r="E101" s="165">
        <f>IF(AND(AF106,AD101),V101,NA())</f>
        <v>4.5679012345679011</v>
      </c>
      <c r="F101" s="30">
        <f>IFERROR(E101/J100,NA())</f>
        <v>2.5377229080932782E-2</v>
      </c>
      <c r="G101" s="251"/>
      <c r="U101" s="17"/>
      <c r="V101" s="163">
        <f>SUM(IF(V35=2,IFERROR(BL30,0),0),IF(V45=2,IFERROR(BL40,0),0),IF(V55=2,IFERROR(BL50,0),0),IF(V65=2,IFERROR(BL60,0),0),IF(V75=2,IFERROR(BL70,0),0),IF(V85=2,IFERROR(BL80,0),0))</f>
        <v>4.5679012345679011</v>
      </c>
      <c r="W101" s="23" t="s">
        <v>83</v>
      </c>
      <c r="AD101" s="18" t="b">
        <v>1</v>
      </c>
      <c r="AE101" s="23" t="s">
        <v>47</v>
      </c>
      <c r="AH101" s="18">
        <f>IFERROR(AH100/AD106,NA())</f>
        <v>3.878600823045268</v>
      </c>
      <c r="AI101" s="18" t="s">
        <v>11</v>
      </c>
      <c r="BO101" s="117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</row>
    <row r="102" spans="1:92" s="13" customFormat="1" ht="15" customHeight="1">
      <c r="A102" s="248"/>
      <c r="B102" s="249"/>
      <c r="C102" s="249"/>
      <c r="D102" s="108" t="s">
        <v>3</v>
      </c>
      <c r="E102" s="165">
        <f>IF(AND(AF106,AD102),V102,NA())</f>
        <v>3.8271604938271606</v>
      </c>
      <c r="F102" s="30">
        <f>IFERROR(E102/J100,NA())</f>
        <v>2.1262002743484224E-2</v>
      </c>
      <c r="G102" s="251"/>
      <c r="U102" s="17"/>
      <c r="V102" s="163">
        <f>SUM(IF(V35=2,IFERROR(BL31,0),0),IF(V45=2,IFERROR(BL41,0),0),IF(V55=2,IFERROR(BL51,0),0),IF(V65=2,IFERROR(BL61,0),0),IF(V75=2,IFERROR(BL71,0),0),IF(V85=2,IFERROR(BL81,0),0))</f>
        <v>3.8271604938271606</v>
      </c>
      <c r="W102" s="23" t="s">
        <v>84</v>
      </c>
      <c r="AD102" s="18" t="b">
        <v>1</v>
      </c>
      <c r="AE102" s="23" t="s">
        <v>48</v>
      </c>
      <c r="BO102" s="117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</row>
    <row r="103" spans="1:92" s="44" customFormat="1" ht="15" customHeight="1">
      <c r="A103" s="248"/>
      <c r="B103" s="249"/>
      <c r="C103" s="249"/>
      <c r="D103" s="108" t="s">
        <v>4</v>
      </c>
      <c r="E103" s="165">
        <f>IF(AND(AF106,AD103),V103,NA())</f>
        <v>3.8271604938271606</v>
      </c>
      <c r="F103" s="30">
        <f>IFERROR(E103/J100,NA())</f>
        <v>2.1262002743484224E-2</v>
      </c>
      <c r="G103" s="251"/>
      <c r="U103" s="45"/>
      <c r="V103" s="163">
        <f>SUM(IF(V35=2,IFERROR(BL32,0),0),IF(V45=2,IFERROR(BL42,0),0),IF(V55=2,IFERROR(BL52,0),0),IF(V65=2,IFERROR(BL62,0),0),IF(V75=2,IFERROR(BL72,0),0),IF(V85=2,IFERROR(BL82,0),0))</f>
        <v>3.8271604938271606</v>
      </c>
      <c r="W103" s="23" t="s">
        <v>85</v>
      </c>
      <c r="AD103" s="22" t="b">
        <v>1</v>
      </c>
      <c r="AE103" s="23" t="s">
        <v>49</v>
      </c>
      <c r="BO103" s="164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M103" s="46"/>
    </row>
    <row r="104" spans="1:92" s="13" customFormat="1" ht="15" customHeight="1">
      <c r="A104" s="248"/>
      <c r="B104" s="249"/>
      <c r="C104" s="249"/>
      <c r="D104" s="108" t="s">
        <v>5</v>
      </c>
      <c r="E104" s="165">
        <f>IF(AND(AF106,AD104),V104,NA())</f>
        <v>3.6111111111111112</v>
      </c>
      <c r="F104" s="30">
        <f>IFERROR(E104/J100,NA())</f>
        <v>2.0061728395061727E-2</v>
      </c>
      <c r="G104" s="251"/>
      <c r="U104" s="17"/>
      <c r="V104" s="163">
        <f>SUM(IF(V35=2,IFERROR(BL33,0),0),IF(V45=2,IFERROR(BL43,0),0),IF(V55=2,IFERROR(BL53,0),0),IF(V65=2,IFERROR(BL63,0),0),IF(V75=2,IFERROR(BL73,0),0),IF(V85=2,IFERROR(BL83,0),0))</f>
        <v>3.6111111111111112</v>
      </c>
      <c r="W104" s="23" t="s">
        <v>86</v>
      </c>
      <c r="AD104" s="18" t="b">
        <v>1</v>
      </c>
      <c r="AE104" s="23" t="s">
        <v>50</v>
      </c>
      <c r="BO104" s="117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L104" s="47"/>
      <c r="CM104" s="47"/>
      <c r="CN104" s="47"/>
    </row>
    <row r="105" spans="1:92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2.6543209876543212</v>
      </c>
      <c r="F105" s="30">
        <f>IFERROR(E105/J100,NA())</f>
        <v>1.4746227709190674E-2</v>
      </c>
      <c r="G105" s="25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SUM(IF(V35=2,IFERROR(BL34,0),0),IF(V45=2,IFERROR(BL44,0),0),IF(V55=2,IFERROR(BL54,0),0),IF(V65=2,IFERROR(BL64,0),0),IF(V75=2,IFERROR(BL74,0),0),IF(V85=2,IFERROR(BL84,0),0))</f>
        <v>2.6543209876543212</v>
      </c>
      <c r="W105" s="23" t="s">
        <v>87</v>
      </c>
      <c r="AD105" s="18" t="b">
        <v>1</v>
      </c>
      <c r="AE105" s="23" t="s">
        <v>51</v>
      </c>
      <c r="BO105" s="117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L105" s="47"/>
      <c r="CM105" s="47"/>
      <c r="CN105" s="47"/>
    </row>
    <row r="106" spans="1:92" s="13" customFormat="1" ht="15" customHeight="1">
      <c r="A106" s="109"/>
      <c r="B106" s="110"/>
      <c r="C106" s="110"/>
      <c r="D106" s="108"/>
      <c r="E106" s="108"/>
      <c r="F106" s="108"/>
      <c r="G106" s="251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70</v>
      </c>
      <c r="AF106" s="18" t="b">
        <v>1</v>
      </c>
      <c r="AG106" s="14" t="s">
        <v>75</v>
      </c>
      <c r="BO106" s="117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L106" s="47"/>
      <c r="CM106" s="47"/>
      <c r="CN106" s="47"/>
    </row>
    <row r="107" spans="1:92" s="13" customFormat="1" ht="15" customHeight="1">
      <c r="A107" s="109"/>
      <c r="B107" s="110"/>
      <c r="C107" s="110"/>
      <c r="D107" s="111" t="s">
        <v>22</v>
      </c>
      <c r="E107" s="3">
        <f>IFERROR(AH101,NA())</f>
        <v>3.878600823045268</v>
      </c>
      <c r="F107" s="3">
        <f>IFERROR(E107/J100,NA())</f>
        <v>2.1547782350251489E-2</v>
      </c>
      <c r="G107" s="251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O107" s="117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L107" s="47"/>
      <c r="CM107" s="47"/>
      <c r="CN107" s="47"/>
    </row>
    <row r="108" spans="1:92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O108" s="117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L108" s="47"/>
      <c r="CM108" s="47"/>
      <c r="CN108" s="47"/>
    </row>
    <row r="109" spans="1:92" s="13" customFormat="1" ht="15" customHeight="1">
      <c r="A109" s="240" t="s">
        <v>91</v>
      </c>
      <c r="B109" s="241"/>
      <c r="C109" s="241"/>
      <c r="D109" s="142"/>
      <c r="E109" s="143" t="s">
        <v>11</v>
      </c>
      <c r="F109" s="142" t="s">
        <v>7</v>
      </c>
      <c r="G109" s="24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5" t="s">
        <v>81</v>
      </c>
      <c r="W109" s="206"/>
      <c r="X109" s="206"/>
      <c r="Y109" s="206"/>
      <c r="Z109" s="206"/>
      <c r="AA109" s="206"/>
      <c r="AB109" s="206"/>
      <c r="AC109" s="206"/>
      <c r="AD109" s="206" t="s">
        <v>21</v>
      </c>
      <c r="AE109" s="206"/>
      <c r="AF109" s="206"/>
      <c r="AG109" s="206"/>
      <c r="AH109" s="206" t="s">
        <v>80</v>
      </c>
      <c r="AI109" s="206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18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L109" s="47"/>
      <c r="CM109" s="47"/>
      <c r="CN109" s="47"/>
    </row>
    <row r="110" spans="1:92" s="13" customFormat="1">
      <c r="A110" s="242"/>
      <c r="B110" s="243"/>
      <c r="C110" s="243"/>
      <c r="D110" s="144" t="s">
        <v>1</v>
      </c>
      <c r="E110" s="165" t="e">
        <f>IF(AND(AF116,AD110),V110,NA())</f>
        <v>#N/A</v>
      </c>
      <c r="F110" s="165" t="e">
        <f>IFERROR(E110/J110,NA())</f>
        <v>#N/A</v>
      </c>
      <c r="G110" s="245"/>
      <c r="I110" s="4"/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SUM(IF(V35=3,IFERROR(BL29,0),0),IF(V45=3,IFERROR(BL39,0),0),IF(V55=3,IFERROR(BL49,0),0),IF(V65=3,IFERROR(BL59,0),0),IF(V75=3,IFERROR(BL69,0),0),IF(V85=3,IFERROR(BL79,0),0))</f>
        <v>0</v>
      </c>
      <c r="W110" s="23" t="s">
        <v>82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71</v>
      </c>
      <c r="BO110" s="117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</row>
    <row r="111" spans="1:92" s="13" customFormat="1">
      <c r="A111" s="242"/>
      <c r="B111" s="243"/>
      <c r="C111" s="243"/>
      <c r="D111" s="144" t="s">
        <v>2</v>
      </c>
      <c r="E111" s="165" t="e">
        <f>IF(AND(AF116,AD111),V111,NA())</f>
        <v>#N/A</v>
      </c>
      <c r="F111" s="165" t="e">
        <f>IFERROR(E111/J110,NA())</f>
        <v>#N/A</v>
      </c>
      <c r="G111" s="24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SUM(IF(V35=3,IFERROR(BL30,0),0),IF(V45=3,IFERROR(BL40,0),0),IF(V55=3,IFERROR(BL50,0),0),IF(V65=3,IFERROR(BL60,0),0),IF(V75=3,IFERROR(BL70,0),0),IF(V85=3,IFERROR(BL80,0),0))</f>
        <v>0</v>
      </c>
      <c r="W111" s="23" t="s">
        <v>83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O111" s="117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</row>
    <row r="112" spans="1:92" s="13" customFormat="1">
      <c r="A112" s="242"/>
      <c r="B112" s="243"/>
      <c r="C112" s="243"/>
      <c r="D112" s="144" t="s">
        <v>3</v>
      </c>
      <c r="E112" s="165" t="e">
        <f>IF(AND(AF116,AD112),V112,NA())</f>
        <v>#N/A</v>
      </c>
      <c r="F112" s="165" t="e">
        <f>IFERROR(E112/J110,NA())</f>
        <v>#N/A</v>
      </c>
      <c r="G112" s="24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SUM(IF(V35=3,IFERROR(BL31,0),0),IF(V45=3,IFERROR(BL41,0),0),IF(V55=3,IFERROR(BL51,0),0),IF(V65=3,IFERROR(BL61,0),0),IF(V75=3,IFERROR(BL71,0),0),IF(V85=3,IFERROR(BL81,0),0))</f>
        <v>0</v>
      </c>
      <c r="W112" s="23" t="s">
        <v>84</v>
      </c>
      <c r="AD112" s="18" t="b">
        <v>1</v>
      </c>
      <c r="AE112" s="23" t="s">
        <v>48</v>
      </c>
      <c r="BO112" s="117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</row>
    <row r="113" spans="1:79" s="13" customFormat="1">
      <c r="A113" s="242"/>
      <c r="B113" s="243"/>
      <c r="C113" s="243"/>
      <c r="D113" s="144" t="s">
        <v>4</v>
      </c>
      <c r="E113" s="165" t="e">
        <f>IF(AND(AF116,AD113),V113,NA())</f>
        <v>#N/A</v>
      </c>
      <c r="F113" s="165" t="e">
        <f>IFERROR(E113/J110,NA())</f>
        <v>#N/A</v>
      </c>
      <c r="G113" s="24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SUM(IF(V35=3,IFERROR(BL32,0),0),IF(V45=3,IFERROR(BL42,0),0),IF(V55=3,IFERROR(BL52,0),0),IF(V65=3,IFERROR(BL62,0),0),IF(V75=3,IFERROR(BL72,0),0),IF(V85=3,IFERROR(BL82,0),0))</f>
        <v>0</v>
      </c>
      <c r="W113" s="23" t="s">
        <v>85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O113" s="117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</row>
    <row r="114" spans="1:79" s="13" customFormat="1">
      <c r="A114" s="242"/>
      <c r="B114" s="243"/>
      <c r="C114" s="243"/>
      <c r="D114" s="144" t="s">
        <v>5</v>
      </c>
      <c r="E114" s="165" t="e">
        <f>IF(AND(AF116,AD114),V114,NA())</f>
        <v>#N/A</v>
      </c>
      <c r="F114" s="165" t="e">
        <f>IFERROR(E114/J110,NA())</f>
        <v>#N/A</v>
      </c>
      <c r="G114" s="245"/>
      <c r="U114" s="17"/>
      <c r="V114" s="163">
        <f>SUM(IF(V35=3,IFERROR(BL33,0),0),IF(V45=3,IFERROR(BL43,0),0),IF(V55=3,IFERROR(BL53,0),0),IF(V65=3,IFERROR(BL63,0),0),IF(V75=3,IFERROR(BL73,0),0),IF(V85=3,IFERROR(BL83,0),0))</f>
        <v>0</v>
      </c>
      <c r="W114" s="23" t="s">
        <v>86</v>
      </c>
      <c r="AD114" s="18" t="b">
        <v>1</v>
      </c>
      <c r="AE114" s="23" t="s">
        <v>50</v>
      </c>
      <c r="BO114" s="117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</row>
    <row r="115" spans="1:79" s="13" customFormat="1">
      <c r="A115" s="145"/>
      <c r="B115" s="146"/>
      <c r="C115" s="146"/>
      <c r="D115" s="144" t="s">
        <v>6</v>
      </c>
      <c r="E115" s="165" t="e">
        <f>IF(AND(AF116,AD115),V115,NA())</f>
        <v>#N/A</v>
      </c>
      <c r="F115" s="165" t="e">
        <f>IFERROR(E115/J110,NA())</f>
        <v>#N/A</v>
      </c>
      <c r="G115" s="245"/>
      <c r="U115" s="17"/>
      <c r="V115" s="163">
        <f>SUM(IF(V35=3,IFERROR(BL34,0),0),IF(V45=3,IFERROR(BL44,0),0),IF(V55=3,IFERROR(BL54,0),0),IF(V65=3,IFERROR(BL64,0),0),IF(V75=3,IFERROR(BL74,0),0),IF(V85=3,IFERROR(BL84,0),0))</f>
        <v>0</v>
      </c>
      <c r="W115" s="23" t="s">
        <v>87</v>
      </c>
      <c r="AD115" s="18" t="b">
        <v>1</v>
      </c>
      <c r="AE115" s="23" t="s">
        <v>51</v>
      </c>
      <c r="BO115" s="117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</row>
    <row r="116" spans="1:79" s="13" customFormat="1">
      <c r="A116" s="145"/>
      <c r="B116" s="146"/>
      <c r="C116" s="146"/>
      <c r="D116" s="144"/>
      <c r="E116" s="144"/>
      <c r="F116" s="144"/>
      <c r="G116" s="245"/>
      <c r="U116" s="17"/>
      <c r="V116" s="116"/>
      <c r="AD116" s="18">
        <f>COUNTIF(AD110:AD115,TRUE)</f>
        <v>6</v>
      </c>
      <c r="AE116" s="23" t="s">
        <v>70</v>
      </c>
      <c r="AF116" s="18" t="b">
        <v>0</v>
      </c>
      <c r="AG116" s="14" t="s">
        <v>75</v>
      </c>
      <c r="BO116" s="117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</row>
    <row r="117" spans="1:79" s="13" customFormat="1">
      <c r="A117" s="145"/>
      <c r="B117" s="146"/>
      <c r="C117" s="146"/>
      <c r="D117" s="147" t="s">
        <v>22</v>
      </c>
      <c r="E117" s="3" t="e">
        <f>IFERROR(AH111,NA())</f>
        <v>#N/A</v>
      </c>
      <c r="F117" s="3" t="e">
        <f>IFERROR(E117/J110,NA())</f>
        <v>#N/A</v>
      </c>
      <c r="G117" s="245"/>
      <c r="U117" s="17"/>
      <c r="V117" s="116"/>
      <c r="AG117" s="14"/>
      <c r="BO117" s="117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</row>
    <row r="118" spans="1:79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41"/>
      <c r="BL118" s="141"/>
      <c r="BM118" s="141"/>
      <c r="BN118" s="141"/>
      <c r="BO118" s="119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</row>
    <row r="119" spans="1:79" s="13" customFormat="1">
      <c r="U119" s="17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</row>
    <row r="120" spans="1:79" s="13" customFormat="1">
      <c r="U120" s="17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</row>
    <row r="121" spans="1:79" s="13" customFormat="1">
      <c r="U121" s="17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</row>
    <row r="122" spans="1:79" s="13" customFormat="1">
      <c r="U122" s="17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</row>
    <row r="123" spans="1:79" s="13" customFormat="1">
      <c r="U123" s="17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</row>
    <row r="124" spans="1:79" s="13" customFormat="1">
      <c r="U124" s="17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</row>
    <row r="125" spans="1:79" s="13" customFormat="1">
      <c r="U125" s="17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</row>
    <row r="126" spans="1:79" s="13" customFormat="1">
      <c r="U126" s="17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</row>
    <row r="127" spans="1:79" s="13" customFormat="1">
      <c r="U127" s="17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</row>
    <row r="128" spans="1:79" s="13" customFormat="1">
      <c r="U128" s="17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</row>
    <row r="129" spans="21:92" s="13" customFormat="1">
      <c r="U129" s="17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</row>
    <row r="130" spans="21:92" s="13" customFormat="1">
      <c r="U130" s="17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</row>
    <row r="131" spans="21:92" s="13" customFormat="1">
      <c r="U131" s="17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</row>
    <row r="132" spans="21:92" s="13" customFormat="1">
      <c r="U132" s="17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</row>
    <row r="133" spans="21:92" s="13" customFormat="1">
      <c r="U133" s="17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</row>
    <row r="134" spans="21:92" s="13" customFormat="1">
      <c r="U134" s="17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</row>
    <row r="135" spans="21:92" s="13" customFormat="1">
      <c r="U135" s="17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</row>
    <row r="136" spans="21:92" s="13" customFormat="1">
      <c r="U136" s="17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</row>
    <row r="137" spans="21:92" s="13" customFormat="1">
      <c r="U137" s="17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</row>
    <row r="138" spans="21:92" s="13" customFormat="1">
      <c r="U138" s="17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M138" s="43"/>
      <c r="CN138" s="43"/>
    </row>
    <row r="139" spans="21:92" s="13" customFormat="1">
      <c r="U139" s="17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</row>
    <row r="140" spans="21:92" s="13" customFormat="1">
      <c r="U140" s="17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</row>
    <row r="141" spans="21:92" s="13" customFormat="1" ht="39" customHeight="1">
      <c r="U141" s="17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G141" s="138"/>
      <c r="CM141" s="139">
        <f>IFERROR(F36,"")</f>
        <v>0</v>
      </c>
      <c r="CN141" s="139">
        <f>IFERROR(E36,"")</f>
        <v>0</v>
      </c>
    </row>
    <row r="142" spans="21:92" s="13" customFormat="1" ht="39" customHeight="1">
      <c r="U142" s="17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M142" s="139" t="str">
        <f>IFERROR(F46,"")</f>
        <v/>
      </c>
      <c r="CN142" s="139">
        <f>IFERROR(E46,"")</f>
        <v>0</v>
      </c>
    </row>
    <row r="143" spans="21:92" s="13" customFormat="1" ht="39" customHeight="1">
      <c r="U143" s="17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M143" s="139" t="str">
        <f>IFERROR(F56,"")</f>
        <v/>
      </c>
      <c r="CN143" s="139">
        <f>IFERROR(E56,"")</f>
        <v>0.79218106995884785</v>
      </c>
    </row>
    <row r="144" spans="21:92" s="13" customFormat="1" ht="39" customHeight="1">
      <c r="U144" s="17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M144" s="139" t="str">
        <f>IFERROR(F66,"")</f>
        <v/>
      </c>
      <c r="CN144" s="139">
        <f>IFERROR(E66,"")</f>
        <v>3.0864197530864192</v>
      </c>
    </row>
    <row r="145" spans="21:92" s="13" customFormat="1" ht="39" customHeight="1">
      <c r="U145" s="17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M145" s="139">
        <f>IFERROR(F76,"")</f>
        <v>1.5555555555555555E-2</v>
      </c>
      <c r="CN145" s="139">
        <f>IFERROR(E76,"")</f>
        <v>0.3888888888888889</v>
      </c>
    </row>
    <row r="146" spans="21:92" s="13" customFormat="1" ht="39" customHeight="1">
      <c r="U146" s="17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M146" s="139">
        <f>IFERROR(F86,"")</f>
        <v>1.2962962962962963E-2</v>
      </c>
      <c r="CN146" s="139">
        <f>IFERROR(E86,"")</f>
        <v>0.3888888888888889</v>
      </c>
    </row>
    <row r="147" spans="21:92" s="13" customFormat="1" ht="39" customHeight="1">
      <c r="U147" s="17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M147" s="139" t="str">
        <f>IFERROR(F97,"")</f>
        <v/>
      </c>
      <c r="CN147" s="139" t="str">
        <f>IFERROR(E97,"")</f>
        <v/>
      </c>
    </row>
    <row r="148" spans="21:92" s="13" customFormat="1" ht="39" customHeight="1">
      <c r="U148" s="17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M148" s="139">
        <f>IFERROR(F107,"")</f>
        <v>2.1547782350251489E-2</v>
      </c>
      <c r="CN148" s="139">
        <f>IFERROR(E107,"")</f>
        <v>3.878600823045268</v>
      </c>
    </row>
    <row r="149" spans="21:92" s="13" customFormat="1" ht="39" customHeight="1">
      <c r="U149" s="17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M149" s="139" t="str">
        <f>IFERROR(F117,"")</f>
        <v/>
      </c>
      <c r="CN149" s="139" t="str">
        <f>IFERROR(E117,"")</f>
        <v/>
      </c>
    </row>
    <row r="150" spans="21:92" s="13" customFormat="1" ht="39" customHeight="1">
      <c r="U150" s="17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</row>
    <row r="151" spans="21:92" s="13" customFormat="1" ht="39" customHeight="1">
      <c r="U151" s="17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</row>
    <row r="152" spans="21:92" s="13" customFormat="1" ht="39" customHeight="1">
      <c r="U152" s="17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</row>
    <row r="153" spans="21:92" s="13" customFormat="1" ht="39" customHeight="1">
      <c r="U153" s="17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</row>
    <row r="154" spans="21:92" s="13" customFormat="1" ht="39" customHeight="1">
      <c r="U154" s="17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</row>
    <row r="155" spans="21:92" s="13" customFormat="1" ht="39" customHeight="1">
      <c r="U155" s="17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</row>
    <row r="156" spans="21:92" s="13" customFormat="1" ht="39" customHeight="1">
      <c r="U156" s="17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</row>
    <row r="157" spans="21:92" s="13" customFormat="1" ht="39" customHeight="1">
      <c r="U157" s="17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</row>
    <row r="158" spans="21:92" s="13" customFormat="1" ht="39" customHeight="1">
      <c r="U158" s="17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</row>
    <row r="159" spans="21:92" s="13" customFormat="1" ht="39" customHeight="1">
      <c r="U159" s="17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</row>
    <row r="160" spans="21:92" s="13" customFormat="1" ht="39" customHeight="1">
      <c r="U160" s="17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</row>
    <row r="161" spans="21:79" s="13" customFormat="1" ht="39" customHeight="1">
      <c r="U161" s="17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</row>
    <row r="162" spans="21:79" s="13" customFormat="1" ht="39" customHeight="1">
      <c r="U162" s="17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</row>
    <row r="163" spans="21:79" s="13" customFormat="1" ht="39" customHeight="1">
      <c r="U163" s="17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</row>
    <row r="164" spans="21:79" s="13" customFormat="1" ht="39" customHeight="1">
      <c r="U164" s="17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</row>
    <row r="165" spans="21:79" s="13" customFormat="1" ht="39" customHeight="1">
      <c r="U165" s="17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</row>
    <row r="166" spans="21:79" s="13" customFormat="1" ht="39" customHeight="1">
      <c r="U166" s="17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</row>
    <row r="167" spans="21:79" s="13" customFormat="1" ht="39" customHeight="1">
      <c r="U167" s="17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</row>
    <row r="168" spans="21:79" s="13" customFormat="1" ht="39" customHeight="1">
      <c r="U168" s="17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</row>
    <row r="169" spans="21:79" s="13" customFormat="1" ht="39" customHeight="1">
      <c r="U169" s="17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</row>
    <row r="170" spans="21:79" s="13" customFormat="1" ht="39" customHeight="1">
      <c r="U170" s="17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</row>
    <row r="171" spans="21:79" s="13" customFormat="1" ht="39" customHeight="1">
      <c r="U171" s="17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</row>
    <row r="172" spans="21:79" s="13" customFormat="1" ht="39" customHeight="1">
      <c r="U172" s="17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</row>
    <row r="173" spans="21:79" s="13" customFormat="1" ht="39" customHeight="1">
      <c r="U173" s="17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</row>
    <row r="174" spans="21:79" s="13" customFormat="1" ht="39" customHeight="1">
      <c r="U174" s="17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</row>
    <row r="175" spans="21:79" s="13" customFormat="1" ht="39" customHeight="1">
      <c r="U175" s="17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</row>
    <row r="176" spans="21:79" s="13" customFormat="1" ht="39" customHeight="1">
      <c r="U176" s="17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r="177" spans="21:79" s="13" customFormat="1" ht="39" customHeight="1">
      <c r="U177" s="17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</row>
    <row r="178" spans="21:79" s="13" customFormat="1" ht="39" customHeight="1">
      <c r="U178" s="17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r="179" spans="21:79" s="13" customFormat="1" ht="39" customHeight="1">
      <c r="U179" s="17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</row>
    <row r="180" spans="21:79" s="13" customFormat="1" ht="39" customHeight="1">
      <c r="U180" s="17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</row>
    <row r="181" spans="21:79" s="13" customFormat="1" ht="39" customHeight="1">
      <c r="U181" s="17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</row>
    <row r="182" spans="21:79" s="13" customFormat="1" ht="39" customHeight="1">
      <c r="U182" s="17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</row>
    <row r="183" spans="21:79" s="13" customFormat="1" ht="39" customHeight="1">
      <c r="U183" s="17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</row>
    <row r="184" spans="21:79" s="13" customFormat="1" ht="39" customHeight="1">
      <c r="U184" s="17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</row>
    <row r="185" spans="21:79" s="13" customFormat="1" ht="39" customHeight="1">
      <c r="U185" s="17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</row>
    <row r="186" spans="21:79" s="13" customFormat="1" ht="39" customHeight="1">
      <c r="U186" s="17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</row>
    <row r="187" spans="21:79" s="13" customFormat="1" ht="39" customHeight="1">
      <c r="U187" s="17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</row>
    <row r="188" spans="21:79" s="13" customFormat="1" ht="39" customHeight="1">
      <c r="U188" s="17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</row>
    <row r="189" spans="21:79" s="13" customFormat="1" ht="39" customHeight="1">
      <c r="U189" s="17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</row>
    <row r="190" spans="21:79" s="13" customFormat="1" ht="39" customHeight="1">
      <c r="U190" s="17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</row>
    <row r="191" spans="21:79" s="13" customFormat="1" ht="39" customHeight="1">
      <c r="U191" s="17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</row>
    <row r="192" spans="21:79" s="13" customFormat="1" ht="39" customHeight="1">
      <c r="U192" s="17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</row>
    <row r="193" spans="21:79" s="13" customFormat="1" ht="39" customHeight="1">
      <c r="U193" s="17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</row>
    <row r="194" spans="21:79" s="13" customFormat="1" ht="39" customHeight="1">
      <c r="U194" s="17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</row>
    <row r="195" spans="21:79" s="13" customFormat="1" ht="39" customHeight="1">
      <c r="U195" s="17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</row>
    <row r="196" spans="21:79" s="13" customFormat="1" ht="39" customHeight="1">
      <c r="U196" s="17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</row>
    <row r="197" spans="21:79" s="13" customFormat="1" ht="39" customHeight="1">
      <c r="U197" s="17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</row>
    <row r="198" spans="21:79" s="13" customFormat="1" ht="39" customHeight="1">
      <c r="U198" s="17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</row>
    <row r="199" spans="21:79" s="13" customFormat="1" ht="39" customHeight="1">
      <c r="U199" s="17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</row>
    <row r="200" spans="21:79" s="13" customFormat="1" ht="39" customHeight="1">
      <c r="U200" s="17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</row>
    <row r="201" spans="21:79" s="13" customFormat="1" ht="39" customHeight="1">
      <c r="U201" s="17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</row>
    <row r="202" spans="21:79" s="13" customFormat="1" ht="39" customHeight="1">
      <c r="U202" s="17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</row>
    <row r="203" spans="21:79" s="13" customFormat="1" ht="39" customHeight="1">
      <c r="U203" s="17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</row>
    <row r="204" spans="21:79" s="13" customFormat="1" ht="39" customHeight="1">
      <c r="U204" s="17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</row>
    <row r="205" spans="21:79" s="13" customFormat="1">
      <c r="U205" s="17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</row>
    <row r="206" spans="21:79" s="13" customFormat="1">
      <c r="U206" s="17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</row>
    <row r="207" spans="21:79" s="13" customFormat="1">
      <c r="U207" s="17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</row>
    <row r="208" spans="21:79" s="13" customFormat="1">
      <c r="U208" s="17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</row>
    <row r="209" spans="21:79" s="13" customFormat="1">
      <c r="U209" s="17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</row>
    <row r="210" spans="21:79" s="13" customFormat="1">
      <c r="U210" s="17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</row>
    <row r="211" spans="21:79" s="13" customFormat="1">
      <c r="U211" s="17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</row>
    <row r="212" spans="21:79" s="13" customFormat="1">
      <c r="U212" s="17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</row>
    <row r="213" spans="21:79" s="13" customFormat="1">
      <c r="U213" s="17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</row>
    <row r="214" spans="21:79" s="13" customFormat="1">
      <c r="U214" s="17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</row>
    <row r="215" spans="21:79" s="13" customFormat="1">
      <c r="U215" s="17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</row>
    <row r="216" spans="21:79" s="13" customFormat="1">
      <c r="U216" s="17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</row>
    <row r="217" spans="21:79" s="13" customFormat="1">
      <c r="U217" s="17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</row>
    <row r="218" spans="21:79" s="13" customFormat="1">
      <c r="U218" s="17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</row>
    <row r="219" spans="21:79" s="13" customFormat="1">
      <c r="U219" s="17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</row>
    <row r="220" spans="21:79" s="13" customFormat="1">
      <c r="U220" s="17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</row>
    <row r="221" spans="21:79" s="13" customFormat="1">
      <c r="U221" s="17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</row>
    <row r="222" spans="21:79" s="13" customFormat="1">
      <c r="U222" s="17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</row>
    <row r="223" spans="21:79" s="13" customFormat="1">
      <c r="U223" s="17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</row>
    <row r="224" spans="21:79" s="13" customFormat="1">
      <c r="U224" s="17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</row>
    <row r="225" spans="21:79" s="13" customFormat="1">
      <c r="U225" s="17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</row>
    <row r="226" spans="21:79" s="13" customFormat="1">
      <c r="U226" s="17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</row>
    <row r="227" spans="21:79" s="13" customFormat="1">
      <c r="U227" s="17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</row>
    <row r="228" spans="21:79" s="13" customFormat="1">
      <c r="U228" s="17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</row>
    <row r="229" spans="21:79" s="13" customFormat="1">
      <c r="U229" s="17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</row>
    <row r="230" spans="21:79" s="13" customFormat="1">
      <c r="U230" s="17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</row>
    <row r="231" spans="21:79" s="13" customFormat="1">
      <c r="U231" s="17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</row>
    <row r="232" spans="21:79" s="13" customFormat="1">
      <c r="U232" s="17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</row>
    <row r="233" spans="21:79" s="13" customFormat="1">
      <c r="U233" s="17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</row>
    <row r="234" spans="21:79" s="13" customFormat="1">
      <c r="U234" s="17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</row>
    <row r="235" spans="21:79" s="13" customFormat="1">
      <c r="U235" s="17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</row>
    <row r="236" spans="21:79" s="13" customFormat="1">
      <c r="U236" s="17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</row>
    <row r="237" spans="21:79" s="13" customFormat="1">
      <c r="U237" s="17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</row>
    <row r="238" spans="21:79" s="13" customFormat="1">
      <c r="U238" s="17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</row>
    <row r="239" spans="21:79" s="13" customFormat="1">
      <c r="U239" s="17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</row>
    <row r="240" spans="21:79" s="13" customFormat="1">
      <c r="U240" s="17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</row>
    <row r="241" spans="21:79" s="13" customFormat="1">
      <c r="U241" s="17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</row>
    <row r="242" spans="21:79" s="13" customFormat="1">
      <c r="U242" s="17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</row>
    <row r="243" spans="21:79" s="13" customFormat="1">
      <c r="U243" s="17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</row>
    <row r="244" spans="21:79" s="13" customFormat="1">
      <c r="U244" s="17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</row>
    <row r="245" spans="21:79" s="13" customFormat="1">
      <c r="U245" s="17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</row>
    <row r="246" spans="21:79" s="13" customFormat="1">
      <c r="U246" s="17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</row>
    <row r="247" spans="21:79" s="13" customFormat="1">
      <c r="U247" s="17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</row>
    <row r="248" spans="21:79" s="13" customFormat="1">
      <c r="U248" s="17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</row>
    <row r="249" spans="21:79" s="13" customFormat="1">
      <c r="U249" s="17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</row>
    <row r="250" spans="21:79" s="13" customFormat="1">
      <c r="U250" s="17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</row>
    <row r="251" spans="21:79" s="13" customFormat="1">
      <c r="U251" s="17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</row>
    <row r="252" spans="21:79" s="13" customFormat="1">
      <c r="U252" s="17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</row>
    <row r="253" spans="21:79" s="13" customFormat="1">
      <c r="U253" s="17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</row>
    <row r="254" spans="21:79" s="13" customFormat="1">
      <c r="U254" s="17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</row>
    <row r="255" spans="21:79" s="13" customFormat="1">
      <c r="U255" s="17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</row>
    <row r="256" spans="21:79" s="13" customFormat="1">
      <c r="U256" s="17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</row>
    <row r="257" spans="21:79" s="13" customFormat="1">
      <c r="U257" s="17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</row>
    <row r="258" spans="21:79" s="13" customFormat="1">
      <c r="U258" s="17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</row>
    <row r="259" spans="21:79" s="13" customFormat="1">
      <c r="U259" s="17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</row>
    <row r="260" spans="21:79" s="13" customFormat="1">
      <c r="U260" s="17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</row>
    <row r="261" spans="21:79" s="13" customFormat="1">
      <c r="U261" s="17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</row>
    <row r="262" spans="21:79" s="13" customFormat="1">
      <c r="U262" s="17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</row>
    <row r="263" spans="21:79" s="13" customFormat="1">
      <c r="U263" s="17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</row>
    <row r="264" spans="21:79" s="13" customFormat="1">
      <c r="U264" s="17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</row>
    <row r="265" spans="21:79" s="13" customFormat="1">
      <c r="U265" s="17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</row>
    <row r="266" spans="21:79" s="13" customFormat="1">
      <c r="U266" s="17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</row>
    <row r="267" spans="21:79" s="13" customFormat="1">
      <c r="U267" s="17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</row>
    <row r="268" spans="21:79" s="13" customFormat="1">
      <c r="U268" s="17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</row>
    <row r="269" spans="21:79" s="13" customFormat="1">
      <c r="U269" s="17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</row>
    <row r="270" spans="21:79" s="13" customFormat="1">
      <c r="U270" s="17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</row>
    <row r="271" spans="21:79" s="13" customFormat="1">
      <c r="U271" s="17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</row>
    <row r="272" spans="21:79" s="13" customFormat="1">
      <c r="U272" s="17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</row>
    <row r="273" spans="21:79" s="13" customFormat="1">
      <c r="U273" s="17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</row>
    <row r="274" spans="21:79" s="13" customFormat="1">
      <c r="U274" s="17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</row>
    <row r="275" spans="21:79" s="13" customFormat="1">
      <c r="U275" s="17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</row>
    <row r="276" spans="21:79" s="13" customFormat="1">
      <c r="U276" s="17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</row>
    <row r="277" spans="21:79" s="13" customFormat="1">
      <c r="U277" s="17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</row>
    <row r="278" spans="21:79" s="13" customFormat="1">
      <c r="U278" s="17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</row>
    <row r="279" spans="21:79" s="13" customFormat="1">
      <c r="U279" s="17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</row>
    <row r="280" spans="21:79" s="13" customFormat="1">
      <c r="U280" s="17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</row>
    <row r="281" spans="21:79" s="13" customFormat="1">
      <c r="U281" s="17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</row>
    <row r="282" spans="21:79" s="13" customFormat="1">
      <c r="U282" s="17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</row>
    <row r="283" spans="21:79" s="13" customFormat="1">
      <c r="U283" s="17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</row>
    <row r="284" spans="21:79" s="13" customFormat="1">
      <c r="U284" s="17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</row>
    <row r="285" spans="21:79" s="13" customFormat="1">
      <c r="U285" s="17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</row>
    <row r="286" spans="21:79" s="13" customFormat="1">
      <c r="U286" s="17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</row>
    <row r="287" spans="21:79" s="13" customFormat="1">
      <c r="U287" s="17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</row>
    <row r="288" spans="21:79" s="13" customFormat="1">
      <c r="U288" s="17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</row>
    <row r="289" spans="21:79" s="13" customFormat="1">
      <c r="U289" s="17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</row>
    <row r="290" spans="21:79" s="13" customFormat="1">
      <c r="U290" s="17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</row>
    <row r="291" spans="21:79" s="13" customFormat="1">
      <c r="U291" s="17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</row>
    <row r="292" spans="21:79" s="13" customFormat="1">
      <c r="U292" s="17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</row>
    <row r="293" spans="21:79" s="13" customFormat="1">
      <c r="U293" s="17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</row>
    <row r="294" spans="21:79" s="13" customFormat="1">
      <c r="U294" s="17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</row>
    <row r="295" spans="21:79" s="13" customFormat="1">
      <c r="U295" s="17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</row>
    <row r="296" spans="21:79" s="13" customFormat="1">
      <c r="U296" s="17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</row>
    <row r="297" spans="21:79" s="13" customFormat="1">
      <c r="U297" s="17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</row>
    <row r="298" spans="21:79" s="13" customFormat="1">
      <c r="U298" s="17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</row>
    <row r="299" spans="21:79" s="13" customFormat="1">
      <c r="U299" s="17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</row>
    <row r="300" spans="21:79" s="13" customFormat="1">
      <c r="U300" s="17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</row>
    <row r="301" spans="21:79" s="13" customFormat="1">
      <c r="U301" s="17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</row>
    <row r="302" spans="21:79" s="13" customFormat="1">
      <c r="U302" s="17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</row>
    <row r="303" spans="21:79" s="13" customFormat="1">
      <c r="U303" s="17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</row>
    <row r="304" spans="21:79" s="13" customFormat="1">
      <c r="U304" s="17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</row>
    <row r="305" spans="21:79" s="13" customFormat="1">
      <c r="U305" s="17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</row>
    <row r="306" spans="21:79" s="13" customFormat="1">
      <c r="U306" s="17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</row>
    <row r="307" spans="21:79" s="13" customFormat="1">
      <c r="U307" s="17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</row>
    <row r="308" spans="21:79" s="13" customFormat="1">
      <c r="U308" s="17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</row>
    <row r="309" spans="21:79" s="13" customFormat="1">
      <c r="U309" s="17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</row>
    <row r="310" spans="21:79" s="13" customFormat="1">
      <c r="U310" s="17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</row>
    <row r="311" spans="21:79" s="13" customFormat="1">
      <c r="U311" s="17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</row>
    <row r="312" spans="21:79" s="13" customFormat="1">
      <c r="U312" s="17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</row>
    <row r="313" spans="21:79" s="13" customFormat="1">
      <c r="U313" s="17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</row>
    <row r="314" spans="21:79" s="13" customFormat="1">
      <c r="U314" s="17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</row>
    <row r="315" spans="21:79" s="13" customFormat="1">
      <c r="U315" s="17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</row>
    <row r="316" spans="21:79" s="13" customFormat="1">
      <c r="U316" s="17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</row>
    <row r="317" spans="21:79" s="13" customFormat="1">
      <c r="U317" s="17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</row>
    <row r="318" spans="21:79" s="13" customFormat="1">
      <c r="U318" s="17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</row>
    <row r="319" spans="21:79" s="13" customFormat="1">
      <c r="U319" s="17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</row>
    <row r="320" spans="21:79" s="13" customFormat="1">
      <c r="U320" s="17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</row>
    <row r="321" spans="21:79" s="13" customFormat="1">
      <c r="U321" s="17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</row>
    <row r="322" spans="21:79" s="13" customFormat="1">
      <c r="U322" s="17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</row>
    <row r="323" spans="21:79" s="13" customFormat="1">
      <c r="U323" s="17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</row>
    <row r="324" spans="21:79" s="13" customFormat="1">
      <c r="U324" s="17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</row>
    <row r="325" spans="21:79" s="13" customFormat="1">
      <c r="U325" s="17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</row>
    <row r="326" spans="21:79" s="13" customFormat="1">
      <c r="U326" s="17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</row>
    <row r="327" spans="21:79" s="13" customFormat="1">
      <c r="U327" s="17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</row>
    <row r="328" spans="21:79" s="13" customFormat="1">
      <c r="U328" s="17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</row>
    <row r="329" spans="21:79" s="13" customFormat="1">
      <c r="U329" s="17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</row>
    <row r="330" spans="21:79" s="13" customFormat="1">
      <c r="U330" s="17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</row>
    <row r="331" spans="21:79" s="13" customFormat="1">
      <c r="U331" s="17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</row>
    <row r="332" spans="21:79" s="13" customFormat="1">
      <c r="U332" s="17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</row>
    <row r="333" spans="21:79" s="13" customFormat="1">
      <c r="U333" s="17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</row>
    <row r="334" spans="21:79" s="13" customFormat="1">
      <c r="U334" s="17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</row>
    <row r="335" spans="21:79" s="13" customFormat="1">
      <c r="U335" s="17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</row>
    <row r="336" spans="21:79" s="13" customFormat="1">
      <c r="U336" s="17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</row>
    <row r="337" spans="21:79" s="13" customFormat="1">
      <c r="U337" s="17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</row>
    <row r="338" spans="21:79" s="13" customFormat="1">
      <c r="U338" s="17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</row>
    <row r="339" spans="21:79" s="13" customFormat="1">
      <c r="U339" s="17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</row>
    <row r="340" spans="21:79" s="13" customFormat="1">
      <c r="U340" s="17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</row>
    <row r="341" spans="21:79" s="13" customFormat="1">
      <c r="U341" s="17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</row>
    <row r="342" spans="21:79" s="13" customFormat="1">
      <c r="U342" s="17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</row>
    <row r="343" spans="21:79" s="13" customFormat="1">
      <c r="U343" s="17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</row>
    <row r="344" spans="21:79" s="13" customFormat="1">
      <c r="U344" s="17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</row>
    <row r="345" spans="21:79" s="13" customFormat="1">
      <c r="U345" s="17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</row>
    <row r="346" spans="21:79" s="13" customFormat="1">
      <c r="U346" s="17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</row>
    <row r="347" spans="21:79" s="13" customFormat="1">
      <c r="U347" s="17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</row>
    <row r="348" spans="21:79" s="13" customFormat="1">
      <c r="U348" s="17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</row>
    <row r="349" spans="21:79" s="13" customFormat="1">
      <c r="U349" s="17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</row>
    <row r="350" spans="21:79" s="13" customFormat="1">
      <c r="U350" s="17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</row>
    <row r="351" spans="21:79" s="13" customFormat="1">
      <c r="U351" s="17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</row>
    <row r="352" spans="21:79" s="13" customFormat="1">
      <c r="U352" s="17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</row>
    <row r="353" spans="21:79" s="13" customFormat="1">
      <c r="U353" s="17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</row>
    <row r="354" spans="21:79" s="13" customFormat="1">
      <c r="U354" s="17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</row>
    <row r="355" spans="21:79" s="13" customFormat="1">
      <c r="U355" s="17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</row>
    <row r="356" spans="21:79" s="13" customFormat="1">
      <c r="U356" s="17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</row>
    <row r="357" spans="21:79" s="13" customFormat="1">
      <c r="U357" s="17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</row>
    <row r="358" spans="21:79" s="13" customFormat="1">
      <c r="U358" s="17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</row>
    <row r="359" spans="21:79" s="13" customFormat="1">
      <c r="U359" s="17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</row>
    <row r="360" spans="21:79" s="13" customFormat="1">
      <c r="U360" s="17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</row>
    <row r="361" spans="21:79" s="13" customFormat="1">
      <c r="U361" s="17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</row>
    <row r="362" spans="21:79" s="13" customFormat="1">
      <c r="U362" s="17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</row>
    <row r="363" spans="21:79" s="13" customFormat="1">
      <c r="U363" s="17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</row>
    <row r="364" spans="21:79" s="13" customFormat="1">
      <c r="U364" s="17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</row>
    <row r="365" spans="21:79" s="13" customFormat="1">
      <c r="U365" s="17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</row>
    <row r="366" spans="21:79" s="13" customFormat="1">
      <c r="U366" s="17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</row>
    <row r="367" spans="21:79" s="13" customFormat="1">
      <c r="U367" s="17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</row>
    <row r="368" spans="21:79" s="13" customFormat="1">
      <c r="U368" s="17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</row>
    <row r="369" spans="21:79" s="13" customFormat="1">
      <c r="U369" s="17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</row>
    <row r="370" spans="21:79" s="13" customFormat="1">
      <c r="U370" s="17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</row>
    <row r="371" spans="21:79" s="13" customFormat="1">
      <c r="U371" s="17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</row>
    <row r="372" spans="21:79" s="13" customFormat="1">
      <c r="U372" s="17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</row>
    <row r="373" spans="21:79" s="13" customFormat="1">
      <c r="U373" s="17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</row>
    <row r="374" spans="21:79" s="13" customFormat="1">
      <c r="U374" s="17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</row>
    <row r="375" spans="21:79" s="13" customFormat="1">
      <c r="U375" s="17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</row>
    <row r="376" spans="21:79" s="13" customFormat="1">
      <c r="U376" s="17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</row>
    <row r="377" spans="21:79" s="13" customFormat="1">
      <c r="U377" s="17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</row>
    <row r="378" spans="21:79" s="13" customFormat="1">
      <c r="U378" s="17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</row>
    <row r="379" spans="21:79" s="13" customFormat="1">
      <c r="U379" s="17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</row>
    <row r="380" spans="21:79" s="13" customFormat="1">
      <c r="U380" s="17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</row>
    <row r="381" spans="21:79" s="13" customFormat="1">
      <c r="U381" s="17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</row>
    <row r="382" spans="21:79" s="13" customFormat="1">
      <c r="U382" s="17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</row>
    <row r="383" spans="21:79" s="13" customFormat="1">
      <c r="U383" s="17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</row>
    <row r="384" spans="21:79" s="13" customFormat="1">
      <c r="U384" s="17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</row>
    <row r="385" spans="21:79" s="13" customFormat="1">
      <c r="U385" s="17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</row>
    <row r="386" spans="21:79" s="13" customFormat="1">
      <c r="U386" s="17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</row>
    <row r="387" spans="21:79" s="13" customFormat="1">
      <c r="U387" s="17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</row>
    <row r="388" spans="21:79" s="13" customFormat="1">
      <c r="U388" s="17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</row>
    <row r="389" spans="21:79" s="13" customFormat="1">
      <c r="U389" s="17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</row>
    <row r="390" spans="21:79" s="13" customFormat="1">
      <c r="U390" s="17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</row>
    <row r="391" spans="21:79" s="13" customFormat="1">
      <c r="U391" s="17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</row>
    <row r="392" spans="21:79" s="13" customFormat="1">
      <c r="U392" s="17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</row>
    <row r="393" spans="21:79" s="13" customFormat="1">
      <c r="U393" s="17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</row>
    <row r="394" spans="21:79" s="13" customFormat="1">
      <c r="U394" s="17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</row>
    <row r="395" spans="21:79" s="13" customFormat="1">
      <c r="U395" s="17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</row>
    <row r="396" spans="21:79" s="13" customFormat="1">
      <c r="U396" s="17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</row>
    <row r="397" spans="21:79" s="13" customFormat="1">
      <c r="U397" s="17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</row>
    <row r="398" spans="21:79" s="13" customFormat="1">
      <c r="U398" s="17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</row>
    <row r="399" spans="21:79" s="13" customFormat="1">
      <c r="U399" s="17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</row>
    <row r="400" spans="21:79" s="13" customFormat="1">
      <c r="U400" s="17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</row>
    <row r="401" spans="21:79" s="13" customFormat="1">
      <c r="U401" s="17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</row>
    <row r="402" spans="21:79" s="13" customFormat="1">
      <c r="U402" s="17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</row>
    <row r="403" spans="21:79" s="13" customFormat="1">
      <c r="U403" s="17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</row>
    <row r="404" spans="21:79" s="13" customFormat="1">
      <c r="U404" s="17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</row>
    <row r="405" spans="21:79" s="13" customFormat="1">
      <c r="U405" s="17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</row>
    <row r="406" spans="21:79" s="13" customFormat="1">
      <c r="U406" s="17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</row>
    <row r="407" spans="21:79" s="13" customFormat="1">
      <c r="U407" s="17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</row>
    <row r="408" spans="21:79" s="13" customFormat="1">
      <c r="U408" s="17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</row>
    <row r="409" spans="21:79" s="13" customFormat="1">
      <c r="U409" s="17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</row>
    <row r="410" spans="21:79" s="13" customFormat="1">
      <c r="U410" s="17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</row>
    <row r="411" spans="21:79" s="13" customFormat="1">
      <c r="U411" s="17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</row>
    <row r="412" spans="21:79" s="13" customFormat="1">
      <c r="U412" s="17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</row>
    <row r="413" spans="21:79" s="13" customFormat="1">
      <c r="U413" s="17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</row>
    <row r="414" spans="21:79" s="13" customFormat="1">
      <c r="U414" s="17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</row>
    <row r="415" spans="21:79" s="13" customFormat="1">
      <c r="U415" s="17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</row>
    <row r="416" spans="21:79" s="13" customFormat="1">
      <c r="U416" s="17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</row>
    <row r="417" spans="21:79" s="13" customFormat="1">
      <c r="U417" s="17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</row>
    <row r="418" spans="21:79" s="13" customFormat="1">
      <c r="U418" s="17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</row>
    <row r="419" spans="21:79" s="13" customFormat="1">
      <c r="U419" s="17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</row>
    <row r="420" spans="21:79" s="13" customFormat="1">
      <c r="U420" s="17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</row>
    <row r="421" spans="21:79" s="13" customFormat="1">
      <c r="U421" s="17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</row>
    <row r="422" spans="21:79" s="13" customFormat="1">
      <c r="U422" s="17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</row>
    <row r="423" spans="21:79" s="13" customFormat="1">
      <c r="U423" s="17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</row>
    <row r="424" spans="21:79" s="13" customFormat="1">
      <c r="U424" s="17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</row>
    <row r="425" spans="21:79" s="13" customFormat="1">
      <c r="U425" s="17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</row>
    <row r="426" spans="21:79" s="13" customFormat="1">
      <c r="U426" s="17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</row>
    <row r="427" spans="21:79" s="13" customFormat="1">
      <c r="U427" s="17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</row>
    <row r="428" spans="21:79" s="13" customFormat="1">
      <c r="U428" s="17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</row>
    <row r="429" spans="21:79" s="13" customFormat="1">
      <c r="U429" s="17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</row>
    <row r="430" spans="21:79" s="13" customFormat="1">
      <c r="U430" s="17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</row>
    <row r="431" spans="21:79" s="13" customFormat="1">
      <c r="U431" s="17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</row>
    <row r="432" spans="21:79" s="13" customFormat="1">
      <c r="U432" s="17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</row>
    <row r="433" spans="21:79" s="13" customFormat="1">
      <c r="U433" s="17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</row>
    <row r="434" spans="21:79" s="13" customFormat="1">
      <c r="U434" s="17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</row>
    <row r="435" spans="21:79" s="13" customFormat="1">
      <c r="U435" s="17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</row>
    <row r="436" spans="21:79" s="13" customFormat="1">
      <c r="U436" s="17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</row>
    <row r="437" spans="21:79" s="13" customFormat="1">
      <c r="U437" s="17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</row>
    <row r="438" spans="21:79" s="13" customFormat="1">
      <c r="U438" s="17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</row>
    <row r="439" spans="21:79" s="13" customFormat="1">
      <c r="U439" s="17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</row>
    <row r="440" spans="21:79" s="13" customFormat="1">
      <c r="U440" s="17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</row>
    <row r="441" spans="21:79" s="13" customFormat="1">
      <c r="U441" s="17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</row>
    <row r="442" spans="21:79" s="13" customFormat="1">
      <c r="U442" s="17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</row>
    <row r="443" spans="21:79" s="13" customFormat="1">
      <c r="U443" s="17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</row>
    <row r="444" spans="21:79" s="13" customFormat="1">
      <c r="U444" s="17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</row>
    <row r="445" spans="21:79" s="13" customFormat="1">
      <c r="U445" s="17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</row>
    <row r="446" spans="21:79" s="13" customFormat="1">
      <c r="U446" s="17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</row>
    <row r="447" spans="21:79" s="13" customFormat="1">
      <c r="U447" s="17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</row>
    <row r="448" spans="21:79" s="13" customFormat="1">
      <c r="U448" s="17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</row>
    <row r="449" spans="21:79" s="13" customFormat="1">
      <c r="U449" s="17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</row>
    <row r="450" spans="21:79" s="13" customFormat="1">
      <c r="U450" s="17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</row>
    <row r="451" spans="21:79" s="13" customFormat="1">
      <c r="U451" s="17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</row>
    <row r="452" spans="21:79" s="13" customFormat="1">
      <c r="U452" s="17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</row>
    <row r="453" spans="21:79" s="13" customFormat="1">
      <c r="U453" s="17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</row>
    <row r="454" spans="21:79" s="13" customFormat="1">
      <c r="U454" s="17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</row>
    <row r="455" spans="21:79" s="13" customFormat="1">
      <c r="U455" s="17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</row>
    <row r="456" spans="21:79" s="13" customFormat="1">
      <c r="U456" s="17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</row>
    <row r="457" spans="21:79" s="13" customFormat="1">
      <c r="U457" s="17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</row>
    <row r="458" spans="21:79" s="13" customFormat="1">
      <c r="U458" s="17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</row>
    <row r="459" spans="21:79" s="13" customFormat="1">
      <c r="U459" s="17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</row>
    <row r="460" spans="21:79" s="13" customFormat="1">
      <c r="U460" s="17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</row>
    <row r="461" spans="21:79" s="13" customFormat="1">
      <c r="U461" s="17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</row>
    <row r="462" spans="21:79" s="13" customFormat="1">
      <c r="U462" s="17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</row>
    <row r="463" spans="21:79" s="13" customFormat="1">
      <c r="U463" s="17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</row>
    <row r="464" spans="21:79" s="13" customFormat="1">
      <c r="U464" s="17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</row>
    <row r="465" spans="21:79" s="13" customFormat="1">
      <c r="U465" s="17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</row>
    <row r="466" spans="21:79" s="13" customFormat="1">
      <c r="U466" s="17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</row>
    <row r="467" spans="21:79" s="13" customFormat="1">
      <c r="U467" s="17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</row>
    <row r="468" spans="21:79" s="13" customFormat="1">
      <c r="U468" s="17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</row>
    <row r="469" spans="21:79" s="13" customFormat="1">
      <c r="U469" s="17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</row>
    <row r="470" spans="21:79" s="13" customFormat="1">
      <c r="U470" s="17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</row>
    <row r="471" spans="21:79" s="13" customFormat="1">
      <c r="U471" s="17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</row>
    <row r="472" spans="21:79" s="13" customFormat="1">
      <c r="U472" s="17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</row>
    <row r="473" spans="21:79" s="13" customFormat="1">
      <c r="U473" s="17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</row>
    <row r="474" spans="21:79" s="13" customFormat="1">
      <c r="U474" s="17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</row>
    <row r="475" spans="21:79" s="13" customFormat="1">
      <c r="U475" s="17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</row>
    <row r="476" spans="21:79" s="13" customFormat="1">
      <c r="U476" s="17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</row>
    <row r="477" spans="21:79" s="13" customFormat="1">
      <c r="U477" s="17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</row>
    <row r="478" spans="21:79" s="13" customFormat="1">
      <c r="U478" s="17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</row>
    <row r="479" spans="21:79" s="13" customFormat="1">
      <c r="U479" s="17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</row>
    <row r="480" spans="21:79" s="13" customFormat="1">
      <c r="U480" s="17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</row>
    <row r="481" spans="21:79" s="13" customFormat="1">
      <c r="U481" s="17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</row>
    <row r="482" spans="21:79" s="13" customFormat="1">
      <c r="U482" s="17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</row>
    <row r="483" spans="21:79" s="13" customFormat="1">
      <c r="U483" s="17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</row>
    <row r="484" spans="21:79" s="13" customFormat="1">
      <c r="U484" s="17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</row>
    <row r="485" spans="21:79" s="13" customFormat="1">
      <c r="U485" s="17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</row>
    <row r="486" spans="21:79" s="13" customFormat="1">
      <c r="U486" s="17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</row>
    <row r="487" spans="21:79" s="13" customFormat="1">
      <c r="U487" s="17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</row>
    <row r="488" spans="21:79" s="13" customFormat="1">
      <c r="U488" s="17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</row>
    <row r="489" spans="21:79" s="13" customFormat="1">
      <c r="U489" s="17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</row>
    <row r="490" spans="21:79" s="13" customFormat="1">
      <c r="U490" s="17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</row>
    <row r="491" spans="21:79" s="13" customFormat="1">
      <c r="U491" s="17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</row>
    <row r="492" spans="21:79" s="13" customFormat="1">
      <c r="U492" s="17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</row>
    <row r="493" spans="21:79" s="13" customFormat="1">
      <c r="U493" s="17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</row>
    <row r="494" spans="21:79" s="13" customFormat="1">
      <c r="U494" s="17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</row>
    <row r="495" spans="21:79" s="13" customFormat="1">
      <c r="U495" s="17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</row>
    <row r="496" spans="21:79" s="13" customFormat="1">
      <c r="U496" s="17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</row>
    <row r="497" spans="21:79" s="13" customFormat="1">
      <c r="U497" s="17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</row>
    <row r="498" spans="21:79" s="13" customFormat="1">
      <c r="U498" s="17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</row>
    <row r="499" spans="21:79" s="13" customFormat="1">
      <c r="U499" s="17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</row>
    <row r="500" spans="21:79" s="13" customFormat="1">
      <c r="U500" s="17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</row>
    <row r="501" spans="21:79" s="13" customFormat="1">
      <c r="U501" s="17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</row>
    <row r="502" spans="21:79" s="13" customFormat="1">
      <c r="U502" s="17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</row>
    <row r="503" spans="21:79" s="13" customFormat="1">
      <c r="U503" s="17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</row>
    <row r="504" spans="21:79" s="13" customFormat="1">
      <c r="U504" s="17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</row>
    <row r="505" spans="21:79" s="13" customFormat="1">
      <c r="U505" s="17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</row>
    <row r="506" spans="21:79" s="13" customFormat="1">
      <c r="U506" s="17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</row>
    <row r="507" spans="21:79" s="13" customFormat="1">
      <c r="U507" s="17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</row>
    <row r="508" spans="21:79" s="13" customFormat="1">
      <c r="U508" s="17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</row>
    <row r="509" spans="21:79" s="13" customFormat="1">
      <c r="U509" s="17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</row>
    <row r="510" spans="21:79" s="13" customFormat="1">
      <c r="U510" s="17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</row>
    <row r="511" spans="21:79" s="13" customFormat="1">
      <c r="U511" s="17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</row>
    <row r="512" spans="21:79" s="13" customFormat="1">
      <c r="U512" s="17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</row>
    <row r="513" spans="21:79" s="13" customFormat="1">
      <c r="U513" s="17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</row>
    <row r="514" spans="21:79" s="13" customFormat="1">
      <c r="U514" s="17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</row>
    <row r="515" spans="21:79" s="13" customFormat="1">
      <c r="U515" s="17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</row>
    <row r="516" spans="21:79" s="13" customFormat="1">
      <c r="U516" s="17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</row>
    <row r="517" spans="21:79" s="13" customFormat="1">
      <c r="U517" s="17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</row>
    <row r="518" spans="21:79" s="13" customFormat="1">
      <c r="U518" s="17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</row>
    <row r="519" spans="21:79" s="13" customFormat="1">
      <c r="U519" s="17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</row>
    <row r="520" spans="21:79" s="13" customFormat="1">
      <c r="U520" s="17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</row>
    <row r="521" spans="21:79" s="13" customFormat="1">
      <c r="U521" s="17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</row>
    <row r="522" spans="21:79" s="13" customFormat="1">
      <c r="U522" s="17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</row>
    <row r="523" spans="21:79" s="13" customFormat="1">
      <c r="U523" s="17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</row>
    <row r="524" spans="21:79" s="13" customFormat="1">
      <c r="U524" s="17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</row>
    <row r="525" spans="21:79" s="13" customFormat="1">
      <c r="U525" s="17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</row>
    <row r="526" spans="21:79" s="13" customFormat="1">
      <c r="U526" s="17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</row>
    <row r="527" spans="21:79" s="13" customFormat="1">
      <c r="U527" s="17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</row>
    <row r="528" spans="21:79" s="13" customFormat="1">
      <c r="U528" s="17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</row>
    <row r="529" spans="21:79" s="13" customFormat="1">
      <c r="U529" s="17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</row>
    <row r="530" spans="21:79" s="13" customFormat="1">
      <c r="U530" s="17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</row>
    <row r="531" spans="21:79" s="13" customFormat="1">
      <c r="U531" s="17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</row>
    <row r="532" spans="21:79" s="13" customFormat="1">
      <c r="U532" s="17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</row>
    <row r="533" spans="21:79" s="13" customFormat="1">
      <c r="U533" s="17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</row>
    <row r="534" spans="21:79" s="13" customFormat="1">
      <c r="U534" s="17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</row>
    <row r="535" spans="21:79" s="13" customFormat="1">
      <c r="U535" s="17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</row>
    <row r="536" spans="21:79" s="13" customFormat="1">
      <c r="U536" s="17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</row>
    <row r="537" spans="21:79" s="13" customFormat="1">
      <c r="U537" s="17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</row>
    <row r="538" spans="21:79" s="13" customFormat="1">
      <c r="U538" s="17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</row>
    <row r="539" spans="21:79" s="13" customFormat="1">
      <c r="U539" s="17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</row>
    <row r="540" spans="21:79" s="13" customFormat="1">
      <c r="U540" s="17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</row>
    <row r="541" spans="21:79" s="13" customFormat="1">
      <c r="U541" s="17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</row>
    <row r="542" spans="21:79" s="13" customFormat="1">
      <c r="U542" s="17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</row>
    <row r="543" spans="21:79" s="13" customFormat="1">
      <c r="U543" s="17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</row>
    <row r="544" spans="21:79" s="13" customFormat="1">
      <c r="U544" s="17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</row>
    <row r="545" spans="21:79" s="13" customFormat="1">
      <c r="U545" s="17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</row>
    <row r="546" spans="21:79" s="13" customFormat="1">
      <c r="U546" s="17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</row>
    <row r="547" spans="21:79" s="13" customFormat="1">
      <c r="U547" s="17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</row>
    <row r="548" spans="21:79" s="13" customFormat="1">
      <c r="U548" s="17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</row>
    <row r="549" spans="21:79" s="13" customFormat="1">
      <c r="U549" s="17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</row>
    <row r="550" spans="21:79" s="13" customFormat="1">
      <c r="U550" s="17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</row>
    <row r="551" spans="21:79" s="13" customFormat="1">
      <c r="U551" s="17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</row>
    <row r="552" spans="21:79" s="13" customFormat="1">
      <c r="U552" s="17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</row>
    <row r="553" spans="21:79" s="13" customFormat="1">
      <c r="U553" s="17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</row>
    <row r="554" spans="21:79" s="13" customFormat="1">
      <c r="U554" s="17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</row>
    <row r="555" spans="21:79" s="13" customFormat="1">
      <c r="U555" s="17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</row>
    <row r="556" spans="21:79" s="13" customFormat="1">
      <c r="U556" s="17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</row>
    <row r="557" spans="21:79" s="13" customFormat="1">
      <c r="U557" s="17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</row>
    <row r="558" spans="21:79" s="13" customFormat="1">
      <c r="U558" s="17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</row>
    <row r="559" spans="21:79" s="13" customFormat="1">
      <c r="U559" s="17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</row>
    <row r="560" spans="21:79" s="13" customFormat="1">
      <c r="U560" s="17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</row>
    <row r="561" spans="21:79" s="13" customFormat="1">
      <c r="U561" s="17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</row>
    <row r="562" spans="21:79" s="13" customFormat="1">
      <c r="U562" s="17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</row>
    <row r="563" spans="21:79" s="13" customFormat="1">
      <c r="U563" s="17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</row>
    <row r="564" spans="21:79" s="13" customFormat="1">
      <c r="U564" s="17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</row>
    <row r="565" spans="21:79" s="13" customFormat="1">
      <c r="U565" s="17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</row>
    <row r="566" spans="21:79" s="13" customFormat="1">
      <c r="U566" s="17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</row>
    <row r="567" spans="21:79" s="13" customFormat="1">
      <c r="U567" s="17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</row>
    <row r="568" spans="21:79" s="13" customFormat="1">
      <c r="U568" s="17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</row>
    <row r="569" spans="21:79" s="13" customFormat="1">
      <c r="U569" s="17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</row>
    <row r="570" spans="21:79" s="13" customFormat="1">
      <c r="U570" s="17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</row>
    <row r="571" spans="21:79" s="13" customFormat="1">
      <c r="U571" s="17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</row>
    <row r="572" spans="21:79" s="13" customFormat="1">
      <c r="U572" s="17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</row>
    <row r="573" spans="21:79" s="13" customFormat="1">
      <c r="U573" s="17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</row>
    <row r="574" spans="21:79" s="13" customFormat="1">
      <c r="U574" s="17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</row>
    <row r="575" spans="21:79" s="13" customFormat="1">
      <c r="U575" s="17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</row>
    <row r="576" spans="21:79" s="13" customFormat="1">
      <c r="U576" s="17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</row>
    <row r="577" spans="21:79" s="13" customFormat="1">
      <c r="U577" s="17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</row>
    <row r="578" spans="21:79" s="13" customFormat="1">
      <c r="U578" s="17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</row>
    <row r="579" spans="21:79" s="13" customFormat="1">
      <c r="U579" s="17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</row>
    <row r="580" spans="21:79" s="13" customFormat="1">
      <c r="U580" s="17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</row>
    <row r="581" spans="21:79" s="13" customFormat="1">
      <c r="U581" s="17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</row>
    <row r="582" spans="21:79" s="13" customFormat="1">
      <c r="U582" s="17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</row>
    <row r="583" spans="21:79" s="13" customFormat="1">
      <c r="U583" s="17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</row>
    <row r="584" spans="21:79" s="13" customFormat="1">
      <c r="U584" s="17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</row>
    <row r="585" spans="21:79" s="13" customFormat="1">
      <c r="U585" s="17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</row>
    <row r="586" spans="21:79" s="13" customFormat="1">
      <c r="U586" s="17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</row>
    <row r="587" spans="21:79" s="13" customFormat="1">
      <c r="U587" s="17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</row>
    <row r="588" spans="21:79" s="13" customFormat="1">
      <c r="U588" s="17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</row>
    <row r="589" spans="21:79" s="13" customFormat="1">
      <c r="U589" s="17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</row>
    <row r="590" spans="21:79" s="13" customFormat="1">
      <c r="U590" s="17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</row>
    <row r="591" spans="21:79" s="13" customFormat="1">
      <c r="U591" s="17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</row>
    <row r="592" spans="21:79" s="13" customFormat="1">
      <c r="U592" s="17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</row>
    <row r="593" spans="21:79" s="13" customFormat="1">
      <c r="U593" s="17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</row>
    <row r="594" spans="21:79" s="13" customFormat="1">
      <c r="U594" s="17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</row>
    <row r="595" spans="21:79" s="13" customFormat="1">
      <c r="U595" s="17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</row>
    <row r="596" spans="21:79" s="13" customFormat="1">
      <c r="U596" s="17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</row>
    <row r="597" spans="21:79" s="13" customFormat="1">
      <c r="U597" s="17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</row>
    <row r="598" spans="21:79" s="13" customFormat="1">
      <c r="U598" s="17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</row>
    <row r="599" spans="21:79" s="13" customFormat="1">
      <c r="U599" s="17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</row>
    <row r="600" spans="21:79" s="13" customFormat="1">
      <c r="U600" s="17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</row>
    <row r="601" spans="21:79" s="13" customFormat="1">
      <c r="U601" s="17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</row>
    <row r="602" spans="21:79" s="13" customFormat="1">
      <c r="U602" s="17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</row>
    <row r="603" spans="21:79" s="13" customFormat="1">
      <c r="U603" s="17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</row>
    <row r="604" spans="21:79" s="13" customFormat="1">
      <c r="U604" s="17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</row>
    <row r="605" spans="21:79" s="13" customFormat="1">
      <c r="U605" s="17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</row>
    <row r="606" spans="21:79" s="13" customFormat="1">
      <c r="U606" s="17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</row>
    <row r="607" spans="21:79" s="13" customFormat="1">
      <c r="U607" s="17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</row>
    <row r="608" spans="21:79" s="13" customFormat="1">
      <c r="U608" s="17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</row>
    <row r="609" spans="21:79" s="13" customFormat="1">
      <c r="U609" s="17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</row>
    <row r="610" spans="21:79" s="13" customFormat="1">
      <c r="U610" s="17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</row>
    <row r="611" spans="21:79" s="13" customFormat="1">
      <c r="U611" s="17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</row>
    <row r="612" spans="21:79" s="13" customFormat="1">
      <c r="U612" s="17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</row>
    <row r="613" spans="21:79" s="13" customFormat="1">
      <c r="U613" s="17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</row>
    <row r="614" spans="21:79" s="13" customFormat="1">
      <c r="U614" s="17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</row>
    <row r="615" spans="21:79" s="13" customFormat="1">
      <c r="U615" s="17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</row>
    <row r="616" spans="21:79" s="13" customFormat="1">
      <c r="U616" s="17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</row>
    <row r="617" spans="21:79" s="13" customFormat="1">
      <c r="U617" s="17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</row>
    <row r="618" spans="21:79" s="13" customFormat="1">
      <c r="U618" s="17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</row>
    <row r="619" spans="21:79" s="13" customFormat="1">
      <c r="U619" s="17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</row>
    <row r="620" spans="21:79" s="13" customFormat="1">
      <c r="U620" s="17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</row>
    <row r="621" spans="21:79" s="13" customFormat="1">
      <c r="U621" s="17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</row>
    <row r="622" spans="21:79" s="13" customFormat="1">
      <c r="U622" s="17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</row>
    <row r="623" spans="21:79" s="13" customFormat="1">
      <c r="U623" s="17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</row>
    <row r="624" spans="21:79" s="13" customFormat="1">
      <c r="U624" s="17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</row>
    <row r="625" spans="21:79" s="13" customFormat="1">
      <c r="U625" s="17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</row>
    <row r="626" spans="21:79" s="13" customFormat="1">
      <c r="U626" s="17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</row>
    <row r="627" spans="21:79" s="13" customFormat="1">
      <c r="U627" s="17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</row>
    <row r="628" spans="21:79" s="13" customFormat="1">
      <c r="U628" s="17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</row>
    <row r="629" spans="21:79" s="13" customFormat="1">
      <c r="U629" s="17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</row>
    <row r="630" spans="21:79" s="13" customFormat="1">
      <c r="U630" s="17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</row>
    <row r="631" spans="21:79" s="13" customFormat="1">
      <c r="U631" s="17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</row>
    <row r="632" spans="21:79" s="13" customFormat="1">
      <c r="U632" s="17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</row>
    <row r="633" spans="21:79" s="13" customFormat="1">
      <c r="U633" s="17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</row>
    <row r="634" spans="21:79" s="13" customFormat="1">
      <c r="U634" s="17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</row>
    <row r="635" spans="21:79" s="13" customFormat="1">
      <c r="U635" s="17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</row>
    <row r="636" spans="21:79" s="13" customFormat="1">
      <c r="U636" s="17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</row>
    <row r="637" spans="21:79" s="13" customFormat="1">
      <c r="U637" s="17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</row>
    <row r="638" spans="21:79" s="13" customFormat="1">
      <c r="U638" s="17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</row>
    <row r="639" spans="21:79" s="13" customFormat="1">
      <c r="U639" s="17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</row>
    <row r="640" spans="21:79" s="13" customFormat="1">
      <c r="U640" s="17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</row>
    <row r="641" spans="21:79" s="13" customFormat="1">
      <c r="U641" s="17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</row>
    <row r="642" spans="21:79" s="13" customFormat="1">
      <c r="U642" s="17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</row>
    <row r="643" spans="21:79" s="13" customFormat="1">
      <c r="U643" s="17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</row>
    <row r="644" spans="21:79" s="13" customFormat="1">
      <c r="U644" s="17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</row>
    <row r="645" spans="21:79" s="13" customFormat="1">
      <c r="U645" s="17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</row>
    <row r="646" spans="21:79" s="13" customFormat="1">
      <c r="U646" s="17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</row>
    <row r="647" spans="21:79" s="13" customFormat="1">
      <c r="U647" s="17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</row>
    <row r="648" spans="21:79" s="13" customFormat="1">
      <c r="U648" s="17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</row>
    <row r="649" spans="21:79" s="13" customFormat="1">
      <c r="U649" s="17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</row>
    <row r="650" spans="21:79" s="13" customFormat="1">
      <c r="U650" s="17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</row>
    <row r="651" spans="21:79" s="13" customFormat="1">
      <c r="U651" s="17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</row>
    <row r="652" spans="21:79" s="13" customFormat="1">
      <c r="U652" s="17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</row>
    <row r="653" spans="21:79" s="13" customFormat="1">
      <c r="U653" s="17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</row>
    <row r="654" spans="21:79" s="13" customFormat="1">
      <c r="U654" s="17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</row>
    <row r="655" spans="21:79" s="13" customFormat="1">
      <c r="U655" s="17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</row>
    <row r="656" spans="21:79" s="13" customFormat="1">
      <c r="U656" s="17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</row>
    <row r="657" spans="21:79" s="13" customFormat="1">
      <c r="U657" s="17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</row>
    <row r="658" spans="21:79" s="13" customFormat="1">
      <c r="U658" s="17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</row>
    <row r="659" spans="21:79" s="13" customFormat="1">
      <c r="U659" s="17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</row>
    <row r="660" spans="21:79" s="13" customFormat="1">
      <c r="U660" s="17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</row>
    <row r="661" spans="21:79" s="13" customFormat="1">
      <c r="U661" s="17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</row>
    <row r="662" spans="21:79" s="13" customFormat="1">
      <c r="U662" s="17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</row>
    <row r="663" spans="21:79" s="13" customFormat="1">
      <c r="U663" s="17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</row>
    <row r="664" spans="21:79" s="13" customFormat="1">
      <c r="U664" s="17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</row>
    <row r="665" spans="21:79" s="13" customFormat="1">
      <c r="U665" s="17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</row>
    <row r="666" spans="21:79" s="13" customFormat="1">
      <c r="U666" s="17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</row>
    <row r="667" spans="21:79" s="13" customFormat="1">
      <c r="U667" s="17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</row>
    <row r="668" spans="21:79" s="13" customFormat="1">
      <c r="U668" s="17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</row>
    <row r="669" spans="21:79" s="13" customFormat="1">
      <c r="U669" s="17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</row>
    <row r="670" spans="21:79" s="13" customFormat="1">
      <c r="U670" s="17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</row>
    <row r="671" spans="21:79" s="13" customFormat="1">
      <c r="U671" s="17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</row>
    <row r="672" spans="21:79" s="13" customFormat="1">
      <c r="U672" s="17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</row>
    <row r="673" spans="21:79" s="13" customFormat="1">
      <c r="U673" s="17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</row>
    <row r="674" spans="21:79" s="13" customFormat="1">
      <c r="U674" s="17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</row>
    <row r="675" spans="21:79" s="13" customFormat="1">
      <c r="U675" s="17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</row>
    <row r="676" spans="21:79" s="13" customFormat="1">
      <c r="U676" s="17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</row>
    <row r="677" spans="21:79" s="13" customFormat="1">
      <c r="U677" s="17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</row>
    <row r="678" spans="21:79" s="13" customFormat="1">
      <c r="U678" s="17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</row>
    <row r="679" spans="21:79" s="13" customFormat="1">
      <c r="U679" s="17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</row>
    <row r="680" spans="21:79" s="13" customFormat="1">
      <c r="U680" s="17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</row>
    <row r="681" spans="21:79" s="13" customFormat="1">
      <c r="U681" s="17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</row>
    <row r="682" spans="21:79" s="13" customFormat="1">
      <c r="U682" s="17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</row>
    <row r="683" spans="21:79" s="13" customFormat="1">
      <c r="U683" s="17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</row>
    <row r="684" spans="21:79" s="13" customFormat="1">
      <c r="U684" s="17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</row>
    <row r="685" spans="21:79" s="13" customFormat="1">
      <c r="U685" s="17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</row>
    <row r="686" spans="21:79" s="13" customFormat="1">
      <c r="U686" s="17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</row>
    <row r="687" spans="21:79" s="13" customFormat="1">
      <c r="U687" s="17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</row>
    <row r="688" spans="21:79" s="13" customFormat="1">
      <c r="U688" s="17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</row>
    <row r="689" spans="21:79" s="13" customFormat="1">
      <c r="U689" s="17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</row>
    <row r="690" spans="21:79" s="13" customFormat="1">
      <c r="U690" s="17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</row>
    <row r="691" spans="21:79" s="13" customFormat="1">
      <c r="U691" s="17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</row>
    <row r="692" spans="21:79" s="13" customFormat="1">
      <c r="U692" s="17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</row>
    <row r="693" spans="21:79" s="13" customFormat="1">
      <c r="U693" s="17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</row>
    <row r="694" spans="21:79" s="13" customFormat="1">
      <c r="U694" s="17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</row>
    <row r="695" spans="21:79" s="13" customFormat="1">
      <c r="U695" s="17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</row>
    <row r="696" spans="21:79" s="13" customFormat="1">
      <c r="U696" s="17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</row>
    <row r="697" spans="21:79" s="13" customFormat="1">
      <c r="U697" s="17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</row>
    <row r="698" spans="21:79" s="13" customFormat="1">
      <c r="U698" s="17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</row>
    <row r="699" spans="21:79" s="13" customFormat="1">
      <c r="U699" s="17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</row>
    <row r="700" spans="21:79" s="13" customFormat="1">
      <c r="U700" s="17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</row>
    <row r="701" spans="21:79" s="13" customFormat="1">
      <c r="U701" s="17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</row>
    <row r="702" spans="21:79" s="13" customFormat="1">
      <c r="U702" s="17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</row>
    <row r="703" spans="21:79" s="13" customFormat="1">
      <c r="U703" s="17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</row>
    <row r="704" spans="21:79" s="13" customFormat="1">
      <c r="U704" s="17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</row>
    <row r="705" spans="21:79" s="13" customFormat="1">
      <c r="U705" s="17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</row>
    <row r="706" spans="21:79" s="13" customFormat="1">
      <c r="U706" s="17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</row>
    <row r="707" spans="21:79" s="13" customFormat="1">
      <c r="U707" s="17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</row>
    <row r="708" spans="21:79" s="13" customFormat="1">
      <c r="U708" s="17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</row>
    <row r="709" spans="21:79" s="13" customFormat="1">
      <c r="U709" s="17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</row>
    <row r="710" spans="21:79" s="13" customFormat="1">
      <c r="U710" s="17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</row>
    <row r="711" spans="21:79" s="13" customFormat="1">
      <c r="U711" s="17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</row>
    <row r="712" spans="21:79" s="13" customFormat="1">
      <c r="U712" s="17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</row>
    <row r="713" spans="21:79" s="13" customFormat="1">
      <c r="U713" s="17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</row>
    <row r="714" spans="21:79" s="13" customFormat="1">
      <c r="U714" s="17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</row>
    <row r="715" spans="21:79" s="13" customFormat="1">
      <c r="U715" s="17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</row>
    <row r="716" spans="21:79" s="13" customFormat="1">
      <c r="U716" s="17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</row>
    <row r="717" spans="21:79" s="13" customFormat="1">
      <c r="U717" s="17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</row>
    <row r="718" spans="21:79" s="13" customFormat="1">
      <c r="U718" s="17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</row>
    <row r="719" spans="21:79" s="13" customFormat="1">
      <c r="U719" s="17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</row>
    <row r="720" spans="21:79" s="13" customFormat="1">
      <c r="U720" s="17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</row>
    <row r="721" spans="21:79" s="13" customFormat="1">
      <c r="U721" s="17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</row>
    <row r="722" spans="21:79" s="13" customFormat="1">
      <c r="U722" s="17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</row>
    <row r="723" spans="21:79" s="13" customFormat="1">
      <c r="U723" s="17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</row>
    <row r="724" spans="21:79" s="13" customFormat="1">
      <c r="U724" s="17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</row>
    <row r="725" spans="21:79" s="13" customFormat="1">
      <c r="U725" s="17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</row>
    <row r="726" spans="21:79" s="13" customFormat="1">
      <c r="U726" s="17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</row>
    <row r="727" spans="21:79" s="13" customFormat="1">
      <c r="U727" s="17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</row>
    <row r="728" spans="21:79" s="13" customFormat="1">
      <c r="U728" s="17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</row>
    <row r="729" spans="21:79" s="13" customFormat="1">
      <c r="U729" s="17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</row>
    <row r="730" spans="21:79" s="13" customFormat="1">
      <c r="U730" s="17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</row>
    <row r="731" spans="21:79" s="13" customFormat="1">
      <c r="U731" s="17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</row>
    <row r="732" spans="21:79" s="13" customFormat="1">
      <c r="U732" s="17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</row>
    <row r="733" spans="21:79" s="13" customFormat="1">
      <c r="U733" s="17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</row>
    <row r="734" spans="21:79" s="13" customFormat="1">
      <c r="U734" s="17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</row>
    <row r="735" spans="21:79" s="13" customFormat="1">
      <c r="U735" s="17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</row>
    <row r="736" spans="21:79" s="13" customFormat="1">
      <c r="U736" s="17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</row>
    <row r="737" spans="21:79" s="13" customFormat="1">
      <c r="U737" s="17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</row>
    <row r="738" spans="21:79" s="13" customFormat="1">
      <c r="U738" s="17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</row>
    <row r="739" spans="21:79" s="13" customFormat="1">
      <c r="U739" s="17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</row>
    <row r="740" spans="21:79" s="13" customFormat="1">
      <c r="U740" s="17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</row>
    <row r="741" spans="21:79" s="13" customFormat="1">
      <c r="U741" s="17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</row>
    <row r="742" spans="21:79" s="13" customFormat="1">
      <c r="U742" s="17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</row>
    <row r="743" spans="21:79" s="13" customFormat="1">
      <c r="U743" s="17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</row>
    <row r="744" spans="21:79" s="13" customFormat="1">
      <c r="U744" s="17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</row>
    <row r="745" spans="21:79" s="13" customFormat="1">
      <c r="U745" s="17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</row>
    <row r="746" spans="21:79" s="13" customFormat="1">
      <c r="U746" s="17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</row>
    <row r="747" spans="21:79" s="13" customFormat="1">
      <c r="U747" s="17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</row>
    <row r="748" spans="21:79" s="13" customFormat="1">
      <c r="U748" s="17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</row>
    <row r="749" spans="21:79" s="13" customFormat="1">
      <c r="U749" s="17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</row>
    <row r="750" spans="21:79" s="13" customFormat="1">
      <c r="U750" s="17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</row>
    <row r="751" spans="21:79" s="13" customFormat="1">
      <c r="U751" s="17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</row>
    <row r="752" spans="21:79" s="13" customFormat="1">
      <c r="U752" s="17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</row>
    <row r="753" spans="21:79" s="13" customFormat="1">
      <c r="U753" s="17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</row>
    <row r="754" spans="21:79" s="13" customFormat="1">
      <c r="U754" s="17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</row>
    <row r="755" spans="21:79" s="13" customFormat="1">
      <c r="U755" s="17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</row>
    <row r="756" spans="21:79" s="13" customFormat="1">
      <c r="U756" s="17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</row>
    <row r="757" spans="21:79" s="13" customFormat="1">
      <c r="U757" s="17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</row>
    <row r="758" spans="21:79" s="13" customFormat="1">
      <c r="U758" s="17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</row>
    <row r="759" spans="21:79" s="13" customFormat="1">
      <c r="U759" s="17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</row>
    <row r="760" spans="21:79" s="13" customFormat="1">
      <c r="U760" s="17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</row>
    <row r="761" spans="21:79" s="13" customFormat="1">
      <c r="U761" s="17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</row>
    <row r="762" spans="21:79" s="13" customFormat="1">
      <c r="U762" s="17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</row>
    <row r="763" spans="21:79" s="13" customFormat="1">
      <c r="U763" s="17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</row>
    <row r="764" spans="21:79" s="13" customFormat="1">
      <c r="U764" s="17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</row>
    <row r="765" spans="21:79" s="13" customFormat="1">
      <c r="U765" s="17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</row>
    <row r="766" spans="21:79" s="13" customFormat="1">
      <c r="U766" s="17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</row>
    <row r="767" spans="21:79" s="13" customFormat="1">
      <c r="U767" s="17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</row>
    <row r="768" spans="21:79" s="13" customFormat="1">
      <c r="U768" s="17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</row>
    <row r="769" spans="21:79" s="13" customFormat="1">
      <c r="U769" s="17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</row>
    <row r="770" spans="21:79" s="13" customFormat="1">
      <c r="U770" s="17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</row>
    <row r="771" spans="21:79" s="13" customFormat="1">
      <c r="U771" s="17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</row>
    <row r="772" spans="21:79" s="13" customFormat="1">
      <c r="U772" s="17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</row>
    <row r="773" spans="21:79" s="13" customFormat="1">
      <c r="U773" s="17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</row>
    <row r="774" spans="21:79" s="13" customFormat="1">
      <c r="U774" s="17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</row>
    <row r="775" spans="21:79" s="13" customFormat="1">
      <c r="U775" s="17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</row>
    <row r="776" spans="21:79" s="13" customFormat="1">
      <c r="U776" s="17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</row>
    <row r="777" spans="21:79" s="13" customFormat="1">
      <c r="U777" s="17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</row>
    <row r="778" spans="21:79" s="13" customFormat="1">
      <c r="U778" s="17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</row>
    <row r="779" spans="21:79" s="13" customFormat="1">
      <c r="U779" s="17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</row>
    <row r="780" spans="21:79" s="13" customFormat="1">
      <c r="U780" s="17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</row>
    <row r="781" spans="21:79" s="13" customFormat="1">
      <c r="U781" s="17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</row>
    <row r="782" spans="21:79" s="13" customFormat="1">
      <c r="U782" s="17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</row>
    <row r="783" spans="21:79" s="13" customFormat="1">
      <c r="U783" s="17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</row>
    <row r="784" spans="21:79" s="13" customFormat="1">
      <c r="U784" s="17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</row>
    <row r="785" spans="21:79" s="13" customFormat="1">
      <c r="U785" s="17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</row>
    <row r="786" spans="21:79" s="13" customFormat="1">
      <c r="U786" s="17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</row>
    <row r="787" spans="21:79" s="13" customFormat="1">
      <c r="U787" s="17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</row>
    <row r="788" spans="21:79" s="13" customFormat="1">
      <c r="U788" s="17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</row>
    <row r="789" spans="21:79" s="13" customFormat="1">
      <c r="U789" s="17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</row>
    <row r="790" spans="21:79" s="13" customFormat="1">
      <c r="U790" s="17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</row>
    <row r="791" spans="21:79" s="13" customFormat="1">
      <c r="U791" s="17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</row>
    <row r="792" spans="21:79" s="13" customFormat="1">
      <c r="U792" s="17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</row>
    <row r="793" spans="21:79" s="13" customFormat="1">
      <c r="U793" s="17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</row>
    <row r="794" spans="21:79" s="13" customFormat="1">
      <c r="U794" s="17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</row>
    <row r="795" spans="21:79" s="13" customFormat="1">
      <c r="U795" s="17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</row>
    <row r="796" spans="21:79" s="13" customFormat="1">
      <c r="U796" s="17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</row>
    <row r="797" spans="21:79" s="13" customFormat="1">
      <c r="U797" s="17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</row>
    <row r="798" spans="21:79" s="13" customFormat="1">
      <c r="U798" s="17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</row>
    <row r="799" spans="21:79" s="13" customFormat="1">
      <c r="U799" s="17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</row>
    <row r="800" spans="21:79" s="13" customFormat="1">
      <c r="U800" s="17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</row>
    <row r="801" spans="21:79" s="13" customFormat="1">
      <c r="U801" s="17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</row>
    <row r="802" spans="21:79" s="13" customFormat="1">
      <c r="U802" s="17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</row>
    <row r="803" spans="21:79" s="13" customFormat="1">
      <c r="U803" s="17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</row>
    <row r="804" spans="21:79" s="13" customFormat="1">
      <c r="U804" s="17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</row>
    <row r="805" spans="21:79" s="13" customFormat="1">
      <c r="U805" s="17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</row>
    <row r="806" spans="21:79" s="13" customFormat="1">
      <c r="U806" s="17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</row>
    <row r="807" spans="21:79" s="13" customFormat="1">
      <c r="U807" s="17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</row>
    <row r="808" spans="21:79" s="13" customFormat="1">
      <c r="U808" s="17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</row>
    <row r="809" spans="21:79" s="13" customFormat="1">
      <c r="U809" s="17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</row>
    <row r="810" spans="21:79" s="13" customFormat="1">
      <c r="U810" s="17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</row>
    <row r="811" spans="21:79" s="13" customFormat="1">
      <c r="U811" s="17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</row>
    <row r="812" spans="21:79" s="13" customFormat="1">
      <c r="U812" s="17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</row>
    <row r="813" spans="21:79" s="13" customFormat="1">
      <c r="U813" s="17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</row>
    <row r="814" spans="21:79" s="13" customFormat="1">
      <c r="U814" s="17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</row>
    <row r="815" spans="21:79" s="13" customFormat="1">
      <c r="U815" s="17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</row>
    <row r="816" spans="21:79" s="13" customFormat="1">
      <c r="U816" s="17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</row>
    <row r="817" spans="21:79" s="13" customFormat="1">
      <c r="U817" s="17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</row>
    <row r="818" spans="21:79" s="13" customFormat="1">
      <c r="U818" s="17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</row>
    <row r="819" spans="21:79" s="13" customFormat="1">
      <c r="U819" s="17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</row>
    <row r="820" spans="21:79" s="13" customFormat="1">
      <c r="U820" s="17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</row>
    <row r="821" spans="21:79" s="13" customFormat="1">
      <c r="U821" s="17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</row>
    <row r="822" spans="21:79" s="13" customFormat="1">
      <c r="U822" s="17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</row>
    <row r="823" spans="21:79" s="13" customFormat="1">
      <c r="U823" s="17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</row>
    <row r="824" spans="21:79" s="13" customFormat="1">
      <c r="U824" s="17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</row>
    <row r="825" spans="21:79" s="13" customFormat="1">
      <c r="U825" s="17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</row>
    <row r="826" spans="21:79" s="13" customFormat="1">
      <c r="U826" s="17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</row>
    <row r="827" spans="21:79" s="13" customFormat="1">
      <c r="U827" s="17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</row>
    <row r="828" spans="21:79" s="13" customFormat="1">
      <c r="U828" s="17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</row>
    <row r="829" spans="21:79" s="13" customFormat="1">
      <c r="U829" s="17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</row>
    <row r="830" spans="21:79" s="13" customFormat="1">
      <c r="U830" s="17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</row>
    <row r="831" spans="21:79" s="13" customFormat="1">
      <c r="U831" s="17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</row>
    <row r="832" spans="21:79" s="13" customFormat="1">
      <c r="U832" s="17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</row>
    <row r="833" spans="21:79" s="13" customFormat="1">
      <c r="U833" s="17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</row>
    <row r="834" spans="21:79" s="13" customFormat="1">
      <c r="U834" s="17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</row>
    <row r="835" spans="21:79" s="13" customFormat="1">
      <c r="U835" s="17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</row>
    <row r="836" spans="21:79" s="13" customFormat="1">
      <c r="U836" s="17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</row>
    <row r="837" spans="21:79" s="13" customFormat="1">
      <c r="U837" s="17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</row>
    <row r="838" spans="21:79" s="13" customFormat="1">
      <c r="U838" s="17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</row>
    <row r="839" spans="21:79" s="13" customFormat="1">
      <c r="U839" s="17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</row>
    <row r="840" spans="21:79" s="13" customFormat="1">
      <c r="U840" s="17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</row>
    <row r="841" spans="21:79" s="13" customFormat="1">
      <c r="U841" s="17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</row>
    <row r="842" spans="21:79" s="13" customFormat="1">
      <c r="U842" s="17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</row>
    <row r="843" spans="21:79" s="13" customFormat="1">
      <c r="U843" s="17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</row>
    <row r="844" spans="21:79" s="13" customFormat="1">
      <c r="U844" s="17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</row>
    <row r="845" spans="21:79" s="13" customFormat="1">
      <c r="U845" s="17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</row>
    <row r="846" spans="21:79" s="13" customFormat="1">
      <c r="U846" s="17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</row>
    <row r="847" spans="21:79" s="13" customFormat="1">
      <c r="U847" s="17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</row>
    <row r="848" spans="21:79" s="13" customFormat="1">
      <c r="U848" s="17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</row>
    <row r="849" spans="21:79" s="13" customFormat="1">
      <c r="U849" s="17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</row>
    <row r="850" spans="21:79" s="13" customFormat="1">
      <c r="U850" s="17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</row>
    <row r="851" spans="21:79" s="13" customFormat="1">
      <c r="U851" s="17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</row>
    <row r="852" spans="21:79" s="13" customFormat="1">
      <c r="U852" s="17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</row>
    <row r="853" spans="21:79" s="13" customFormat="1">
      <c r="U853" s="17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</row>
    <row r="854" spans="21:79" s="13" customFormat="1">
      <c r="U854" s="17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</row>
    <row r="855" spans="21:79" s="13" customFormat="1">
      <c r="U855" s="17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</row>
    <row r="856" spans="21:79" s="13" customFormat="1">
      <c r="U856" s="17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</row>
    <row r="857" spans="21:79" s="13" customFormat="1">
      <c r="U857" s="17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</row>
    <row r="858" spans="21:79" s="13" customFormat="1">
      <c r="U858" s="17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</row>
    <row r="859" spans="21:79" s="13" customFormat="1">
      <c r="U859" s="17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</row>
    <row r="860" spans="21:79" s="13" customFormat="1">
      <c r="U860" s="17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</row>
    <row r="861" spans="21:79" s="13" customFormat="1">
      <c r="U861" s="17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</row>
    <row r="862" spans="21:79" s="13" customFormat="1">
      <c r="U862" s="17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</row>
    <row r="863" spans="21:79" s="13" customFormat="1">
      <c r="U863" s="17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</row>
    <row r="864" spans="21:79" s="13" customFormat="1">
      <c r="U864" s="17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</row>
    <row r="865" spans="21:79" s="13" customFormat="1">
      <c r="U865" s="17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</row>
    <row r="866" spans="21:79" s="13" customFormat="1">
      <c r="U866" s="17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</row>
    <row r="867" spans="21:79" s="13" customFormat="1">
      <c r="U867" s="17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</row>
    <row r="868" spans="21:79" s="13" customFormat="1">
      <c r="U868" s="17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</row>
    <row r="869" spans="21:79" s="13" customFormat="1">
      <c r="U869" s="17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</row>
    <row r="870" spans="21:79" s="13" customFormat="1">
      <c r="U870" s="17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</row>
    <row r="871" spans="21:79" s="13" customFormat="1">
      <c r="U871" s="17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</row>
    <row r="872" spans="21:79" s="13" customFormat="1">
      <c r="U872" s="17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</row>
    <row r="873" spans="21:79" s="13" customFormat="1">
      <c r="U873" s="17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</row>
    <row r="874" spans="21:79" s="13" customFormat="1">
      <c r="U874" s="17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</row>
    <row r="875" spans="21:79" s="13" customFormat="1">
      <c r="U875" s="17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</row>
    <row r="876" spans="21:79" s="13" customFormat="1">
      <c r="U876" s="17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</row>
    <row r="877" spans="21:79" s="13" customFormat="1">
      <c r="U877" s="17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</row>
    <row r="878" spans="21:79" s="13" customFormat="1">
      <c r="U878" s="17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</row>
    <row r="879" spans="21:79" s="13" customFormat="1">
      <c r="U879" s="17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</row>
    <row r="880" spans="21:79" s="13" customFormat="1">
      <c r="U880" s="17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</row>
    <row r="881" spans="21:79" s="13" customFormat="1">
      <c r="U881" s="17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</row>
    <row r="882" spans="21:79" s="13" customFormat="1">
      <c r="U882" s="17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</row>
    <row r="883" spans="21:79" s="13" customFormat="1">
      <c r="U883" s="17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</row>
    <row r="884" spans="21:79" s="13" customFormat="1">
      <c r="U884" s="17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</row>
    <row r="885" spans="21:79" s="13" customFormat="1">
      <c r="U885" s="17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</row>
    <row r="886" spans="21:79" s="13" customFormat="1">
      <c r="U886" s="17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</row>
    <row r="887" spans="21:79" s="13" customFormat="1">
      <c r="U887" s="17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</row>
    <row r="888" spans="21:79" s="13" customFormat="1">
      <c r="U888" s="17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</row>
    <row r="889" spans="21:79" s="13" customFormat="1">
      <c r="U889" s="17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</row>
    <row r="890" spans="21:79" s="13" customFormat="1">
      <c r="U890" s="17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</row>
    <row r="891" spans="21:79" s="13" customFormat="1">
      <c r="U891" s="17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</row>
    <row r="892" spans="21:79" s="13" customFormat="1">
      <c r="U892" s="17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</row>
    <row r="893" spans="21:79" s="13" customFormat="1">
      <c r="U893" s="17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</row>
    <row r="894" spans="21:79" s="13" customFormat="1">
      <c r="U894" s="17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</row>
    <row r="895" spans="21:79" s="13" customFormat="1">
      <c r="U895" s="17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</row>
    <row r="896" spans="21:79" s="13" customFormat="1">
      <c r="U896" s="17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</row>
    <row r="897" spans="21:79" s="13" customFormat="1">
      <c r="U897" s="17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</row>
    <row r="898" spans="21:79" s="13" customFormat="1">
      <c r="U898" s="17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</row>
    <row r="899" spans="21:79" s="13" customFormat="1">
      <c r="U899" s="17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</row>
    <row r="900" spans="21:79" s="13" customFormat="1">
      <c r="U900" s="17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</row>
    <row r="901" spans="21:79" s="13" customFormat="1">
      <c r="U901" s="17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</row>
    <row r="902" spans="21:79" s="13" customFormat="1">
      <c r="U902" s="17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</row>
    <row r="903" spans="21:79" s="13" customFormat="1">
      <c r="U903" s="17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</row>
    <row r="904" spans="21:79" s="13" customFormat="1">
      <c r="U904" s="17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</row>
    <row r="905" spans="21:79" s="13" customFormat="1">
      <c r="U905" s="17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</row>
    <row r="906" spans="21:79" s="13" customFormat="1">
      <c r="U906" s="17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</row>
    <row r="907" spans="21:79" s="13" customFormat="1">
      <c r="U907" s="17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</row>
    <row r="908" spans="21:79" s="13" customFormat="1">
      <c r="U908" s="17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</row>
    <row r="909" spans="21:79" s="13" customFormat="1">
      <c r="U909" s="17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</row>
    <row r="910" spans="21:79" s="13" customFormat="1">
      <c r="U910" s="17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</row>
    <row r="911" spans="21:79" s="13" customFormat="1">
      <c r="U911" s="17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</row>
    <row r="912" spans="21:79" s="13" customFormat="1">
      <c r="U912" s="17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</row>
    <row r="913" spans="21:79" s="13" customFormat="1">
      <c r="U913" s="17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</row>
    <row r="914" spans="21:79" s="13" customFormat="1">
      <c r="U914" s="17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</row>
    <row r="915" spans="21:79" s="13" customFormat="1">
      <c r="U915" s="17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</row>
    <row r="916" spans="21:79" s="13" customFormat="1">
      <c r="U916" s="17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</row>
    <row r="917" spans="21:79" s="13" customFormat="1">
      <c r="U917" s="17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</row>
    <row r="918" spans="21:79" s="13" customFormat="1">
      <c r="U918" s="17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</row>
    <row r="919" spans="21:79" s="13" customFormat="1">
      <c r="U919" s="17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</row>
    <row r="920" spans="21:79" s="13" customFormat="1">
      <c r="U920" s="17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</row>
    <row r="921" spans="21:79" s="13" customFormat="1">
      <c r="U921" s="17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</row>
    <row r="922" spans="21:79" s="13" customFormat="1">
      <c r="U922" s="17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</row>
    <row r="923" spans="21:79" s="13" customFormat="1">
      <c r="U923" s="17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</row>
    <row r="924" spans="21:79" s="13" customFormat="1">
      <c r="U924" s="17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</row>
    <row r="925" spans="21:79" s="13" customFormat="1">
      <c r="U925" s="17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</row>
    <row r="926" spans="21:79" s="13" customFormat="1">
      <c r="U926" s="17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</row>
    <row r="927" spans="21:79" s="13" customFormat="1">
      <c r="U927" s="17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</row>
    <row r="928" spans="21:79" s="13" customFormat="1">
      <c r="U928" s="17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</row>
    <row r="929" spans="21:79" s="13" customFormat="1">
      <c r="U929" s="17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</row>
    <row r="930" spans="21:79" s="13" customFormat="1">
      <c r="U930" s="17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</row>
    <row r="931" spans="21:79" s="13" customFormat="1">
      <c r="U931" s="17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</row>
    <row r="932" spans="21:79" s="13" customFormat="1">
      <c r="U932" s="17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</row>
    <row r="933" spans="21:79" s="13" customFormat="1">
      <c r="U933" s="17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</row>
    <row r="934" spans="21:79" s="13" customFormat="1">
      <c r="U934" s="17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</row>
    <row r="935" spans="21:79" s="13" customFormat="1">
      <c r="U935" s="17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</row>
    <row r="936" spans="21:79" s="13" customFormat="1">
      <c r="U936" s="17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</row>
    <row r="937" spans="21:79" s="13" customFormat="1">
      <c r="U937" s="17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</row>
    <row r="938" spans="21:79" s="13" customFormat="1">
      <c r="U938" s="17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</row>
    <row r="939" spans="21:79" s="13" customFormat="1">
      <c r="U939" s="17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</row>
    <row r="940" spans="21:79" s="13" customFormat="1">
      <c r="U940" s="17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</row>
    <row r="941" spans="21:79" s="13" customFormat="1">
      <c r="U941" s="17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</row>
    <row r="942" spans="21:79" s="13" customFormat="1">
      <c r="U942" s="17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</row>
    <row r="943" spans="21:79" s="13" customFormat="1">
      <c r="U943" s="17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</row>
    <row r="944" spans="21:79" s="13" customFormat="1">
      <c r="U944" s="17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</row>
    <row r="945" spans="21:79" s="13" customFormat="1">
      <c r="U945" s="17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</row>
    <row r="946" spans="21:79" s="13" customFormat="1">
      <c r="U946" s="17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</row>
    <row r="947" spans="21:79" s="13" customFormat="1">
      <c r="U947" s="17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</row>
    <row r="948" spans="21:79" s="13" customFormat="1">
      <c r="U948" s="17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</row>
    <row r="949" spans="21:79" s="13" customFormat="1">
      <c r="U949" s="17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</row>
    <row r="950" spans="21:79" s="13" customFormat="1">
      <c r="U950" s="17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</row>
    <row r="951" spans="21:79" s="13" customFormat="1">
      <c r="U951" s="17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</row>
    <row r="952" spans="21:79" s="13" customFormat="1">
      <c r="U952" s="17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</row>
    <row r="953" spans="21:79" s="13" customFormat="1">
      <c r="U953" s="17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</row>
    <row r="954" spans="21:79" s="13" customFormat="1">
      <c r="U954" s="17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</row>
    <row r="955" spans="21:79" s="13" customFormat="1">
      <c r="U955" s="17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</row>
    <row r="956" spans="21:79" s="13" customFormat="1">
      <c r="U956" s="17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</row>
    <row r="957" spans="21:79" s="13" customFormat="1">
      <c r="U957" s="17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</row>
    <row r="958" spans="21:79" s="13" customFormat="1">
      <c r="U958" s="17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</row>
    <row r="959" spans="21:79" s="13" customFormat="1">
      <c r="U959" s="17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</row>
    <row r="960" spans="21:79" s="13" customFormat="1">
      <c r="U960" s="17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</row>
    <row r="961" spans="21:79" s="13" customFormat="1">
      <c r="U961" s="17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</row>
    <row r="962" spans="21:79" s="13" customFormat="1">
      <c r="U962" s="17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</row>
    <row r="963" spans="21:79" s="13" customFormat="1">
      <c r="U963" s="17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</row>
    <row r="964" spans="21:79" s="13" customFormat="1">
      <c r="U964" s="17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</row>
    <row r="965" spans="21:79" s="13" customFormat="1">
      <c r="U965" s="17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</row>
    <row r="966" spans="21:79" s="13" customFormat="1">
      <c r="U966" s="17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</row>
    <row r="967" spans="21:79" s="13" customFormat="1">
      <c r="U967" s="17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</row>
    <row r="968" spans="21:79" s="13" customFormat="1">
      <c r="U968" s="17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</row>
    <row r="969" spans="21:79" s="13" customFormat="1">
      <c r="U969" s="17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</row>
    <row r="970" spans="21:79" s="13" customFormat="1">
      <c r="U970" s="17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</row>
    <row r="971" spans="21:79" s="13" customFormat="1">
      <c r="U971" s="17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</row>
    <row r="972" spans="21:79" s="13" customFormat="1">
      <c r="U972" s="17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</row>
    <row r="973" spans="21:79" s="13" customFormat="1">
      <c r="U973" s="17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</row>
    <row r="974" spans="21:79" s="13" customFormat="1">
      <c r="U974" s="17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</row>
    <row r="975" spans="21:79" s="13" customFormat="1">
      <c r="U975" s="17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</row>
    <row r="976" spans="21:79" s="13" customFormat="1">
      <c r="U976" s="17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</row>
    <row r="977" spans="21:79" s="13" customFormat="1">
      <c r="U977" s="17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</row>
    <row r="978" spans="21:79" s="13" customFormat="1">
      <c r="U978" s="17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</row>
    <row r="979" spans="21:79" s="13" customFormat="1">
      <c r="U979" s="17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</row>
    <row r="980" spans="21:79" s="13" customFormat="1">
      <c r="U980" s="17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</row>
    <row r="981" spans="21:79" s="13" customFormat="1">
      <c r="U981" s="17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</row>
    <row r="982" spans="21:79" s="13" customFormat="1">
      <c r="U982" s="17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</row>
    <row r="983" spans="21:79" s="13" customFormat="1">
      <c r="U983" s="17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</row>
    <row r="984" spans="21:79" s="13" customFormat="1">
      <c r="U984" s="17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</row>
    <row r="985" spans="21:79" s="13" customFormat="1">
      <c r="U985" s="17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</row>
    <row r="986" spans="21:79" s="13" customFormat="1">
      <c r="U986" s="17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</row>
    <row r="987" spans="21:79" s="13" customFormat="1">
      <c r="U987" s="17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</row>
    <row r="988" spans="21:79" s="13" customFormat="1">
      <c r="U988" s="17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</row>
    <row r="989" spans="21:79" s="13" customFormat="1">
      <c r="U989" s="17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</row>
    <row r="990" spans="21:79" s="13" customFormat="1">
      <c r="U990" s="17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</row>
    <row r="991" spans="21:79" s="13" customFormat="1">
      <c r="U991" s="17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</row>
    <row r="992" spans="21:79" s="13" customFormat="1">
      <c r="U992" s="17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</row>
    <row r="993" spans="21:79" s="13" customFormat="1">
      <c r="U993" s="17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</row>
    <row r="994" spans="21:79" s="13" customFormat="1">
      <c r="U994" s="17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</row>
    <row r="995" spans="21:79" s="13" customFormat="1">
      <c r="U995" s="17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</row>
    <row r="996" spans="21:79" s="13" customFormat="1">
      <c r="U996" s="17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</row>
    <row r="997" spans="21:79" s="13" customFormat="1">
      <c r="U997" s="17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</row>
    <row r="998" spans="21:79" s="13" customFormat="1">
      <c r="U998" s="17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</row>
    <row r="999" spans="21:79" s="13" customFormat="1">
      <c r="U999" s="17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</row>
    <row r="1000" spans="21:79" s="13" customFormat="1">
      <c r="U1000" s="17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</row>
    <row r="1001" spans="21:79" s="13" customFormat="1">
      <c r="U1001" s="17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</row>
    <row r="1002" spans="21:79" s="13" customFormat="1">
      <c r="U1002" s="17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</row>
    <row r="1003" spans="21:79" s="13" customFormat="1">
      <c r="U1003" s="17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</row>
    <row r="1004" spans="21:79" s="13" customFormat="1">
      <c r="U1004" s="17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</row>
    <row r="1005" spans="21:79" s="13" customFormat="1">
      <c r="U1005" s="17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</row>
    <row r="1006" spans="21:79" s="13" customFormat="1">
      <c r="U1006" s="17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</row>
    <row r="1007" spans="21:79" s="13" customFormat="1">
      <c r="U1007" s="17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</row>
    <row r="1008" spans="21:79" s="13" customFormat="1">
      <c r="U1008" s="17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</row>
    <row r="1009" spans="21:79" s="13" customFormat="1">
      <c r="U1009" s="17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</row>
    <row r="1010" spans="21:79" s="13" customFormat="1">
      <c r="U1010" s="17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</row>
    <row r="1011" spans="21:79" s="13" customFormat="1">
      <c r="U1011" s="17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</row>
    <row r="1012" spans="21:79" s="13" customFormat="1">
      <c r="U1012" s="17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</row>
    <row r="1013" spans="21:79" s="13" customFormat="1">
      <c r="U1013" s="17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</row>
    <row r="1014" spans="21:79" s="13" customFormat="1">
      <c r="U1014" s="17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</row>
    <row r="1015" spans="21:79" s="13" customFormat="1">
      <c r="U1015" s="17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</row>
    <row r="1016" spans="21:79" s="13" customFormat="1">
      <c r="U1016" s="17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</row>
    <row r="1017" spans="21:79" s="13" customFormat="1">
      <c r="U1017" s="17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</row>
    <row r="1018" spans="21:79" s="13" customFormat="1">
      <c r="U1018" s="17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</row>
    <row r="1019" spans="21:79" s="13" customFormat="1">
      <c r="U1019" s="17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</row>
    <row r="1020" spans="21:79" s="13" customFormat="1">
      <c r="U1020" s="17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</row>
    <row r="1021" spans="21:79" s="13" customFormat="1">
      <c r="U1021" s="17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</row>
    <row r="1022" spans="21:79" s="13" customFormat="1">
      <c r="U1022" s="17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</row>
    <row r="1023" spans="21:79" s="13" customFormat="1">
      <c r="U1023" s="17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</row>
    <row r="1024" spans="21:79" s="13" customFormat="1">
      <c r="U1024" s="17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</row>
    <row r="1025" spans="21:79" s="13" customFormat="1">
      <c r="U1025" s="17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</row>
    <row r="1026" spans="21:79" s="13" customFormat="1">
      <c r="U1026" s="17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</row>
    <row r="1027" spans="21:79" s="13" customFormat="1">
      <c r="U1027" s="17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</row>
    <row r="1028" spans="21:79" s="13" customFormat="1">
      <c r="U1028" s="17"/>
      <c r="BP1028" s="26"/>
      <c r="BQ1028" s="26"/>
      <c r="BR1028" s="26"/>
      <c r="BS1028" s="26"/>
      <c r="BT1028" s="26"/>
      <c r="BU1028" s="26"/>
      <c r="BV1028" s="26"/>
      <c r="BW1028" s="26"/>
      <c r="BX1028" s="26"/>
      <c r="BY1028" s="26"/>
      <c r="BZ1028" s="26"/>
      <c r="CA1028" s="26"/>
    </row>
    <row r="1029" spans="21:79" s="13" customFormat="1">
      <c r="U1029" s="17"/>
      <c r="BP1029" s="26"/>
      <c r="BQ1029" s="26"/>
      <c r="BR1029" s="26"/>
      <c r="BS1029" s="26"/>
      <c r="BT1029" s="26"/>
      <c r="BU1029" s="26"/>
      <c r="BV1029" s="26"/>
      <c r="BW1029" s="26"/>
      <c r="BX1029" s="26"/>
      <c r="BY1029" s="26"/>
      <c r="BZ1029" s="26"/>
      <c r="CA1029" s="26"/>
    </row>
    <row r="1030" spans="21:79" s="13" customFormat="1">
      <c r="U1030" s="17"/>
      <c r="BP1030" s="26"/>
      <c r="BQ1030" s="26"/>
      <c r="BR1030" s="26"/>
      <c r="BS1030" s="26"/>
      <c r="BT1030" s="26"/>
      <c r="BU1030" s="26"/>
      <c r="BV1030" s="26"/>
      <c r="BW1030" s="26"/>
      <c r="BX1030" s="26"/>
      <c r="BY1030" s="26"/>
      <c r="BZ1030" s="26"/>
      <c r="CA1030" s="26"/>
    </row>
    <row r="1031" spans="21:79" s="13" customFormat="1">
      <c r="U1031" s="17"/>
      <c r="BP1031" s="26"/>
      <c r="BQ1031" s="26"/>
      <c r="BR1031" s="26"/>
      <c r="BS1031" s="26"/>
      <c r="BT1031" s="26"/>
      <c r="BU1031" s="26"/>
      <c r="BV1031" s="26"/>
      <c r="BW1031" s="26"/>
      <c r="BX1031" s="26"/>
      <c r="BY1031" s="26"/>
      <c r="BZ1031" s="26"/>
      <c r="CA1031" s="26"/>
    </row>
    <row r="1032" spans="21:79" s="13" customFormat="1">
      <c r="U1032" s="17"/>
      <c r="BP1032" s="26"/>
      <c r="BQ1032" s="26"/>
      <c r="BR1032" s="26"/>
      <c r="BS1032" s="26"/>
      <c r="BT1032" s="26"/>
      <c r="BU1032" s="26"/>
      <c r="BV1032" s="26"/>
      <c r="BW1032" s="26"/>
      <c r="BX1032" s="26"/>
      <c r="BY1032" s="26"/>
      <c r="BZ1032" s="26"/>
      <c r="CA1032" s="26"/>
    </row>
    <row r="1033" spans="21:79" s="13" customFormat="1">
      <c r="U1033" s="17"/>
      <c r="BP1033" s="26"/>
      <c r="BQ1033" s="26"/>
      <c r="BR1033" s="26"/>
      <c r="BS1033" s="26"/>
      <c r="BT1033" s="26"/>
      <c r="BU1033" s="26"/>
      <c r="BV1033" s="26"/>
      <c r="BW1033" s="26"/>
      <c r="BX1033" s="26"/>
      <c r="BY1033" s="26"/>
      <c r="BZ1033" s="26"/>
      <c r="CA1033" s="26"/>
    </row>
    <row r="1034" spans="21:79" s="13" customFormat="1">
      <c r="U1034" s="17"/>
      <c r="BP1034" s="26"/>
      <c r="BQ1034" s="26"/>
      <c r="BR1034" s="26"/>
      <c r="BS1034" s="26"/>
      <c r="BT1034" s="26"/>
      <c r="BU1034" s="26"/>
      <c r="BV1034" s="26"/>
      <c r="BW1034" s="26"/>
      <c r="BX1034" s="26"/>
      <c r="BY1034" s="26"/>
      <c r="BZ1034" s="26"/>
      <c r="CA1034" s="26"/>
    </row>
    <row r="1035" spans="21:79" s="13" customFormat="1">
      <c r="U1035" s="17"/>
      <c r="BP1035" s="26"/>
      <c r="BQ1035" s="26"/>
      <c r="BR1035" s="26"/>
      <c r="BS1035" s="26"/>
      <c r="BT1035" s="26"/>
      <c r="BU1035" s="26"/>
      <c r="BV1035" s="26"/>
      <c r="BW1035" s="26"/>
      <c r="BX1035" s="26"/>
      <c r="BY1035" s="26"/>
      <c r="BZ1035" s="26"/>
      <c r="CA1035" s="26"/>
    </row>
    <row r="1036" spans="21:79" s="13" customFormat="1">
      <c r="U1036" s="17"/>
      <c r="BP1036" s="26"/>
      <c r="BQ1036" s="26"/>
      <c r="BR1036" s="26"/>
      <c r="BS1036" s="26"/>
      <c r="BT1036" s="26"/>
      <c r="BU1036" s="26"/>
      <c r="BV1036" s="26"/>
      <c r="BW1036" s="26"/>
      <c r="BX1036" s="26"/>
      <c r="BY1036" s="26"/>
      <c r="BZ1036" s="26"/>
      <c r="CA1036" s="26"/>
    </row>
    <row r="1037" spans="21:79" s="13" customFormat="1">
      <c r="U1037" s="17"/>
      <c r="BP1037" s="26"/>
      <c r="BQ1037" s="26"/>
      <c r="BR1037" s="26"/>
      <c r="BS1037" s="26"/>
      <c r="BT1037" s="26"/>
      <c r="BU1037" s="26"/>
      <c r="BV1037" s="26"/>
      <c r="BW1037" s="26"/>
      <c r="BX1037" s="26"/>
      <c r="BY1037" s="26"/>
      <c r="BZ1037" s="26"/>
      <c r="CA1037" s="26"/>
    </row>
    <row r="1038" spans="21:79" s="13" customFormat="1">
      <c r="U1038" s="17"/>
      <c r="BP1038" s="26"/>
      <c r="BQ1038" s="26"/>
      <c r="BR1038" s="26"/>
      <c r="BS1038" s="26"/>
      <c r="BT1038" s="26"/>
      <c r="BU1038" s="26"/>
      <c r="BV1038" s="26"/>
      <c r="BW1038" s="26"/>
      <c r="BX1038" s="26"/>
      <c r="BY1038" s="26"/>
      <c r="BZ1038" s="26"/>
      <c r="CA1038" s="26"/>
    </row>
    <row r="1039" spans="21:79" s="13" customFormat="1">
      <c r="U1039" s="17"/>
      <c r="BP1039" s="26"/>
      <c r="BQ1039" s="26"/>
      <c r="BR1039" s="26"/>
      <c r="BS1039" s="26"/>
      <c r="BT1039" s="26"/>
      <c r="BU1039" s="26"/>
      <c r="BV1039" s="26"/>
      <c r="BW1039" s="26"/>
      <c r="BX1039" s="26"/>
      <c r="BY1039" s="26"/>
      <c r="BZ1039" s="26"/>
      <c r="CA1039" s="26"/>
    </row>
    <row r="1040" spans="21:79" s="13" customFormat="1">
      <c r="U1040" s="17"/>
      <c r="BP1040" s="26"/>
      <c r="BQ1040" s="26"/>
      <c r="BR1040" s="26"/>
      <c r="BS1040" s="26"/>
      <c r="BT1040" s="26"/>
      <c r="BU1040" s="26"/>
      <c r="BV1040" s="26"/>
      <c r="BW1040" s="26"/>
      <c r="BX1040" s="26"/>
      <c r="BY1040" s="26"/>
      <c r="BZ1040" s="26"/>
      <c r="CA1040" s="26"/>
    </row>
    <row r="1041" spans="21:79" s="13" customFormat="1">
      <c r="U1041" s="17"/>
      <c r="BP1041" s="26"/>
      <c r="BQ1041" s="26"/>
      <c r="BR1041" s="26"/>
      <c r="BS1041" s="26"/>
      <c r="BT1041" s="26"/>
      <c r="BU1041" s="26"/>
      <c r="BV1041" s="26"/>
      <c r="BW1041" s="26"/>
      <c r="BX1041" s="26"/>
      <c r="BY1041" s="26"/>
      <c r="BZ1041" s="26"/>
      <c r="CA1041" s="26"/>
    </row>
    <row r="1042" spans="21:79" s="13" customFormat="1">
      <c r="U1042" s="17"/>
      <c r="BP1042" s="26"/>
      <c r="BQ1042" s="26"/>
      <c r="BR1042" s="26"/>
      <c r="BS1042" s="26"/>
      <c r="BT1042" s="26"/>
      <c r="BU1042" s="26"/>
      <c r="BV1042" s="26"/>
      <c r="BW1042" s="26"/>
      <c r="BX1042" s="26"/>
      <c r="BY1042" s="26"/>
      <c r="BZ1042" s="26"/>
      <c r="CA1042" s="26"/>
    </row>
    <row r="1043" spans="21:79" s="13" customFormat="1">
      <c r="U1043" s="17"/>
      <c r="BP1043" s="26"/>
      <c r="BQ1043" s="26"/>
      <c r="BR1043" s="26"/>
      <c r="BS1043" s="26"/>
      <c r="BT1043" s="26"/>
      <c r="BU1043" s="26"/>
      <c r="BV1043" s="26"/>
      <c r="BW1043" s="26"/>
      <c r="BX1043" s="26"/>
      <c r="BY1043" s="26"/>
      <c r="BZ1043" s="26"/>
      <c r="CA1043" s="26"/>
    </row>
    <row r="1044" spans="21:79" s="13" customFormat="1">
      <c r="U1044" s="17"/>
      <c r="BP1044" s="26"/>
      <c r="BQ1044" s="26"/>
      <c r="BR1044" s="26"/>
      <c r="BS1044" s="26"/>
      <c r="BT1044" s="26"/>
      <c r="BU1044" s="26"/>
      <c r="BV1044" s="26"/>
      <c r="BW1044" s="26"/>
      <c r="BX1044" s="26"/>
      <c r="BY1044" s="26"/>
      <c r="BZ1044" s="26"/>
      <c r="CA1044" s="26"/>
    </row>
    <row r="1045" spans="21:79" s="13" customFormat="1">
      <c r="U1045" s="17"/>
      <c r="BP1045" s="26"/>
      <c r="BQ1045" s="26"/>
      <c r="BR1045" s="26"/>
      <c r="BS1045" s="26"/>
      <c r="BT1045" s="26"/>
      <c r="BU1045" s="26"/>
      <c r="BV1045" s="26"/>
      <c r="BW1045" s="26"/>
      <c r="BX1045" s="26"/>
      <c r="BY1045" s="26"/>
      <c r="BZ1045" s="26"/>
      <c r="CA1045" s="26"/>
    </row>
    <row r="1046" spans="21:79" s="13" customFormat="1">
      <c r="U1046" s="17"/>
      <c r="BP1046" s="26"/>
      <c r="BQ1046" s="26"/>
      <c r="BR1046" s="26"/>
      <c r="BS1046" s="26"/>
      <c r="BT1046" s="26"/>
      <c r="BU1046" s="26"/>
      <c r="BV1046" s="26"/>
      <c r="BW1046" s="26"/>
      <c r="BX1046" s="26"/>
      <c r="BY1046" s="26"/>
      <c r="BZ1046" s="26"/>
      <c r="CA1046" s="26"/>
    </row>
    <row r="1047" spans="21:79" s="13" customFormat="1">
      <c r="U1047" s="17"/>
      <c r="BP1047" s="26"/>
      <c r="BQ1047" s="26"/>
      <c r="BR1047" s="26"/>
      <c r="BS1047" s="26"/>
      <c r="BT1047" s="26"/>
      <c r="BU1047" s="26"/>
      <c r="BV1047" s="26"/>
      <c r="BW1047" s="26"/>
      <c r="BX1047" s="26"/>
      <c r="BY1047" s="26"/>
      <c r="BZ1047" s="26"/>
      <c r="CA1047" s="26"/>
    </row>
    <row r="1048" spans="21:79" s="13" customFormat="1">
      <c r="U1048" s="17"/>
      <c r="BP1048" s="26"/>
      <c r="BQ1048" s="26"/>
      <c r="BR1048" s="26"/>
      <c r="BS1048" s="26"/>
      <c r="BT1048" s="26"/>
      <c r="BU1048" s="26"/>
      <c r="BV1048" s="26"/>
      <c r="BW1048" s="26"/>
      <c r="BX1048" s="26"/>
      <c r="BY1048" s="26"/>
      <c r="BZ1048" s="26"/>
      <c r="CA1048" s="26"/>
    </row>
    <row r="1049" spans="21:79" s="13" customFormat="1">
      <c r="U1049" s="17"/>
      <c r="BP1049" s="26"/>
      <c r="BQ1049" s="26"/>
      <c r="BR1049" s="26"/>
      <c r="BS1049" s="26"/>
      <c r="BT1049" s="26"/>
      <c r="BU1049" s="26"/>
      <c r="BV1049" s="26"/>
      <c r="BW1049" s="26"/>
      <c r="BX1049" s="26"/>
      <c r="BY1049" s="26"/>
      <c r="BZ1049" s="26"/>
      <c r="CA1049" s="26"/>
    </row>
    <row r="1050" spans="21:79" s="13" customFormat="1">
      <c r="U1050" s="17"/>
      <c r="BP1050" s="26"/>
      <c r="BQ1050" s="26"/>
      <c r="BR1050" s="26"/>
      <c r="BS1050" s="26"/>
      <c r="BT1050" s="26"/>
      <c r="BU1050" s="26"/>
      <c r="BV1050" s="26"/>
      <c r="BW1050" s="26"/>
      <c r="BX1050" s="26"/>
      <c r="BY1050" s="26"/>
      <c r="BZ1050" s="26"/>
      <c r="CA1050" s="26"/>
    </row>
    <row r="1051" spans="21:79" s="13" customFormat="1">
      <c r="U1051" s="17"/>
      <c r="BP1051" s="26"/>
      <c r="BQ1051" s="26"/>
      <c r="BR1051" s="26"/>
      <c r="BS1051" s="26"/>
      <c r="BT1051" s="26"/>
      <c r="BU1051" s="26"/>
      <c r="BV1051" s="26"/>
      <c r="BW1051" s="26"/>
      <c r="BX1051" s="26"/>
      <c r="BY1051" s="26"/>
      <c r="BZ1051" s="26"/>
      <c r="CA1051" s="26"/>
    </row>
    <row r="1052" spans="21:79" s="13" customFormat="1">
      <c r="U1052" s="17"/>
      <c r="BP1052" s="26"/>
      <c r="BQ1052" s="26"/>
      <c r="BR1052" s="26"/>
      <c r="BS1052" s="26"/>
      <c r="BT1052" s="26"/>
      <c r="BU1052" s="26"/>
      <c r="BV1052" s="26"/>
      <c r="BW1052" s="26"/>
      <c r="BX1052" s="26"/>
      <c r="BY1052" s="26"/>
      <c r="BZ1052" s="26"/>
      <c r="CA1052" s="26"/>
    </row>
    <row r="1053" spans="21:79" s="13" customFormat="1">
      <c r="U1053" s="17"/>
      <c r="BP1053" s="26"/>
      <c r="BQ1053" s="26"/>
      <c r="BR1053" s="26"/>
      <c r="BS1053" s="26"/>
      <c r="BT1053" s="26"/>
      <c r="BU1053" s="26"/>
      <c r="BV1053" s="26"/>
      <c r="BW1053" s="26"/>
      <c r="BX1053" s="26"/>
      <c r="BY1053" s="26"/>
      <c r="BZ1053" s="26"/>
      <c r="CA1053" s="26"/>
    </row>
    <row r="1054" spans="21:79" s="13" customFormat="1">
      <c r="U1054" s="17"/>
      <c r="BP1054" s="26"/>
      <c r="BQ1054" s="26"/>
      <c r="BR1054" s="26"/>
      <c r="BS1054" s="26"/>
      <c r="BT1054" s="26"/>
      <c r="BU1054" s="26"/>
      <c r="BV1054" s="26"/>
      <c r="BW1054" s="26"/>
      <c r="BX1054" s="26"/>
      <c r="BY1054" s="26"/>
      <c r="BZ1054" s="26"/>
      <c r="CA1054" s="26"/>
    </row>
    <row r="1055" spans="21:79" s="13" customFormat="1">
      <c r="U1055" s="17"/>
      <c r="BP1055" s="26"/>
      <c r="BQ1055" s="26"/>
      <c r="BR1055" s="26"/>
      <c r="BS1055" s="26"/>
      <c r="BT1055" s="26"/>
      <c r="BU1055" s="26"/>
      <c r="BV1055" s="26"/>
      <c r="BW1055" s="26"/>
      <c r="BX1055" s="26"/>
      <c r="BY1055" s="26"/>
      <c r="BZ1055" s="26"/>
      <c r="CA1055" s="26"/>
    </row>
  </sheetData>
  <mergeCells count="202"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84:R84"/>
    <mergeCell ref="N85:O85"/>
    <mergeCell ref="Q85:R85"/>
    <mergeCell ref="A89:C94"/>
    <mergeCell ref="G89:G97"/>
    <mergeCell ref="V89:AC89"/>
    <mergeCell ref="BG79:BG84"/>
    <mergeCell ref="BI79:BI84"/>
    <mergeCell ref="BK79:BK84"/>
    <mergeCell ref="Q80:R80"/>
    <mergeCell ref="I81:S81"/>
    <mergeCell ref="N82:O82"/>
    <mergeCell ref="Q82:R82"/>
    <mergeCell ref="K83:M83"/>
    <mergeCell ref="N83:O83"/>
    <mergeCell ref="Q83:R83"/>
    <mergeCell ref="AS79:AS84"/>
    <mergeCell ref="AU79:AU84"/>
    <mergeCell ref="AW79:AW84"/>
    <mergeCell ref="AY79:AY84"/>
    <mergeCell ref="BA79:BA84"/>
    <mergeCell ref="BE79:BE84"/>
    <mergeCell ref="V78:AC78"/>
    <mergeCell ref="AD78:AG78"/>
    <mergeCell ref="AJ78:AN78"/>
    <mergeCell ref="AO78:BA78"/>
    <mergeCell ref="BD78:BM78"/>
    <mergeCell ref="BN78:BO78"/>
    <mergeCell ref="Q74:R74"/>
    <mergeCell ref="N75:O75"/>
    <mergeCell ref="Q75:R75"/>
    <mergeCell ref="B78:C81"/>
    <mergeCell ref="G78:G86"/>
    <mergeCell ref="I78:S78"/>
    <mergeCell ref="Q79:R79"/>
    <mergeCell ref="I84:J84"/>
    <mergeCell ref="K84:M84"/>
    <mergeCell ref="N84:O84"/>
    <mergeCell ref="BE69:BE74"/>
    <mergeCell ref="BG69:BG74"/>
    <mergeCell ref="BI69:BI74"/>
    <mergeCell ref="BK69:BK74"/>
    <mergeCell ref="Q70:R70"/>
    <mergeCell ref="I71:S71"/>
    <mergeCell ref="N72:O72"/>
    <mergeCell ref="Q72:R72"/>
    <mergeCell ref="K73:M73"/>
    <mergeCell ref="N73:O73"/>
    <mergeCell ref="AJ68:AN68"/>
    <mergeCell ref="AO68:BA68"/>
    <mergeCell ref="BD68:BM68"/>
    <mergeCell ref="BN68:BO68"/>
    <mergeCell ref="Q69:R69"/>
    <mergeCell ref="AS69:AS74"/>
    <mergeCell ref="AU69:AU74"/>
    <mergeCell ref="AW69:AW74"/>
    <mergeCell ref="AY69:AY74"/>
    <mergeCell ref="BA69:BA74"/>
    <mergeCell ref="Q65:R65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BG59:BG64"/>
    <mergeCell ref="BI59:BI64"/>
    <mergeCell ref="BK59:BK64"/>
    <mergeCell ref="I61:S61"/>
    <mergeCell ref="N62:O62"/>
    <mergeCell ref="Q62:R62"/>
    <mergeCell ref="K63:M63"/>
    <mergeCell ref="N63:O63"/>
    <mergeCell ref="Q63:R63"/>
    <mergeCell ref="I64:J64"/>
    <mergeCell ref="AJ58:AN58"/>
    <mergeCell ref="AO58:BA58"/>
    <mergeCell ref="BD58:BM58"/>
    <mergeCell ref="BN58:BO58"/>
    <mergeCell ref="AS59:AS64"/>
    <mergeCell ref="AU59:AU64"/>
    <mergeCell ref="AW59:AW64"/>
    <mergeCell ref="AY59:AY64"/>
    <mergeCell ref="BA59:BA64"/>
    <mergeCell ref="BE59:BE64"/>
    <mergeCell ref="Q55:R55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BG49:BG54"/>
    <mergeCell ref="BI49:BI54"/>
    <mergeCell ref="BK49:BK54"/>
    <mergeCell ref="I51:S51"/>
    <mergeCell ref="N52:O52"/>
    <mergeCell ref="Q52:R52"/>
    <mergeCell ref="K53:M53"/>
    <mergeCell ref="N53:O53"/>
    <mergeCell ref="Q53:R53"/>
    <mergeCell ref="I54:J54"/>
    <mergeCell ref="AJ48:AN48"/>
    <mergeCell ref="AO48:BA48"/>
    <mergeCell ref="BD48:BM48"/>
    <mergeCell ref="BN48:BO48"/>
    <mergeCell ref="AS49:AS54"/>
    <mergeCell ref="AU49:AU54"/>
    <mergeCell ref="AW49:AW54"/>
    <mergeCell ref="AY49:AY54"/>
    <mergeCell ref="BA49:BA54"/>
    <mergeCell ref="BE49:BE54"/>
    <mergeCell ref="Q45:R45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BG39:BG44"/>
    <mergeCell ref="BI39:BI44"/>
    <mergeCell ref="BK39:BK44"/>
    <mergeCell ref="I41:S41"/>
    <mergeCell ref="N42:O42"/>
    <mergeCell ref="Q42:R42"/>
    <mergeCell ref="K43:M43"/>
    <mergeCell ref="N43:O43"/>
    <mergeCell ref="Q43:R43"/>
    <mergeCell ref="I44:J44"/>
    <mergeCell ref="AS39:AS44"/>
    <mergeCell ref="AU39:AU44"/>
    <mergeCell ref="AW39:AW44"/>
    <mergeCell ref="AY39:AY44"/>
    <mergeCell ref="BA39:BA44"/>
    <mergeCell ref="BE39:BE44"/>
    <mergeCell ref="V38:AC38"/>
    <mergeCell ref="AD38:AG38"/>
    <mergeCell ref="AJ38:AN38"/>
    <mergeCell ref="AO38:BA38"/>
    <mergeCell ref="BD38:BM38"/>
    <mergeCell ref="BN38:BO38"/>
    <mergeCell ref="Q34:R34"/>
    <mergeCell ref="N35:O35"/>
    <mergeCell ref="Q35:R35"/>
    <mergeCell ref="B38:C41"/>
    <mergeCell ref="G38:G46"/>
    <mergeCell ref="I38:S38"/>
    <mergeCell ref="K44:M44"/>
    <mergeCell ref="N44:O44"/>
    <mergeCell ref="Q44:R44"/>
    <mergeCell ref="N45:O45"/>
    <mergeCell ref="BE29:BE34"/>
    <mergeCell ref="BG29:BG34"/>
    <mergeCell ref="BI29:BI34"/>
    <mergeCell ref="BK29:BK34"/>
    <mergeCell ref="I31:S31"/>
    <mergeCell ref="N32:O32"/>
    <mergeCell ref="Q32:R32"/>
    <mergeCell ref="K33:M33"/>
    <mergeCell ref="N33:O33"/>
    <mergeCell ref="Q33:R33"/>
    <mergeCell ref="AD28:AG28"/>
    <mergeCell ref="AJ28:AN28"/>
    <mergeCell ref="AO28:BA28"/>
    <mergeCell ref="BD28:BM28"/>
    <mergeCell ref="BN28:BO28"/>
    <mergeCell ref="AS29:AS34"/>
    <mergeCell ref="AU29:AU34"/>
    <mergeCell ref="AW29:AW34"/>
    <mergeCell ref="AY29:AY34"/>
    <mergeCell ref="BA29:BA34"/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3" sqref="A3"/>
    </sheetView>
  </sheetViews>
  <sheetFormatPr defaultRowHeight="15"/>
  <cols>
    <col min="3" max="3" width="9.140625" style="27"/>
    <col min="5" max="5" width="13.42578125" customWidth="1"/>
    <col min="6" max="6" width="13.42578125" style="27" customWidth="1"/>
    <col min="7" max="7" width="9.140625" style="27"/>
  </cols>
  <sheetData>
    <row r="1" spans="1:9">
      <c r="A1" s="252">
        <f>5/6</f>
        <v>0.83333333333333337</v>
      </c>
      <c r="B1" t="s">
        <v>140</v>
      </c>
      <c r="D1">
        <f>IF((A1+A3)&gt;5/6,5/6,A1+A3)</f>
        <v>0.83333333333333337</v>
      </c>
      <c r="E1" t="s">
        <v>94</v>
      </c>
    </row>
    <row r="2" spans="1:9">
      <c r="A2" s="252">
        <v>6</v>
      </c>
      <c r="B2" t="s">
        <v>36</v>
      </c>
      <c r="D2">
        <f>IF(A4=0,0,IF((A4+A3)&gt;5/6,5/6,A4+A3))</f>
        <v>0.33333333333333331</v>
      </c>
      <c r="E2" t="s">
        <v>127</v>
      </c>
    </row>
    <row r="3" spans="1:9">
      <c r="A3" s="252">
        <f>1/6</f>
        <v>0.16666666666666666</v>
      </c>
      <c r="B3" t="str">
        <f>"+- hit"</f>
        <v>+- hit</v>
      </c>
    </row>
    <row r="4" spans="1:9">
      <c r="A4" s="252">
        <f>1/6</f>
        <v>0.16666666666666666</v>
      </c>
      <c r="B4" t="s">
        <v>129</v>
      </c>
      <c r="D4">
        <f>A1*A2</f>
        <v>5</v>
      </c>
      <c r="E4" s="253" t="s">
        <v>121</v>
      </c>
      <c r="F4" s="253" t="str">
        <f>IF(AND(A6,A3&gt;=0),"Use This","")</f>
        <v/>
      </c>
      <c r="G4" s="253" t="s">
        <v>136</v>
      </c>
      <c r="H4" t="s">
        <v>141</v>
      </c>
    </row>
    <row r="5" spans="1:9">
      <c r="A5" s="252" t="b">
        <v>1</v>
      </c>
      <c r="B5" t="s">
        <v>130</v>
      </c>
      <c r="D5">
        <f>D1*A2</f>
        <v>5</v>
      </c>
      <c r="E5" s="253" t="s">
        <v>132</v>
      </c>
      <c r="F5" s="255" t="str">
        <f>IF(OR(A5,A7,A3&lt;0),"Use This","")</f>
        <v>Use This</v>
      </c>
      <c r="G5" s="253" t="s">
        <v>136</v>
      </c>
      <c r="H5" t="s">
        <v>138</v>
      </c>
      <c r="I5" s="27"/>
    </row>
    <row r="6" spans="1:9">
      <c r="A6" s="252" t="b">
        <v>0</v>
      </c>
      <c r="B6" t="s">
        <v>131</v>
      </c>
      <c r="D6">
        <f>A4*A2</f>
        <v>1</v>
      </c>
      <c r="E6" s="253" t="s">
        <v>93</v>
      </c>
      <c r="F6" s="253" t="str">
        <f>IF(AND(A1&lt;D2,A6),"Use This","")</f>
        <v/>
      </c>
      <c r="G6" s="253" t="s">
        <v>136</v>
      </c>
      <c r="H6" s="253" t="s">
        <v>142</v>
      </c>
    </row>
    <row r="7" spans="1:9">
      <c r="A7" t="b">
        <f>(AND(NOT(A5),NOT(A6)))</f>
        <v>0</v>
      </c>
      <c r="B7" t="s">
        <v>137</v>
      </c>
      <c r="D7">
        <f>D2*A2</f>
        <v>2</v>
      </c>
      <c r="E7" s="253" t="s">
        <v>134</v>
      </c>
      <c r="F7" s="253" t="str">
        <f>IF(OR(A1&gt;=D2,A3&lt;0,A7),"Use this","")</f>
        <v>Use this</v>
      </c>
      <c r="G7" s="253" t="s">
        <v>136</v>
      </c>
      <c r="H7" s="253" t="s">
        <v>143</v>
      </c>
    </row>
    <row r="8" spans="1:9">
      <c r="D8">
        <f>IF(OR(A5,A6),IF(A6,A2-D4,(1/6)*A2),0)</f>
        <v>1</v>
      </c>
      <c r="E8" t="s">
        <v>60</v>
      </c>
    </row>
    <row r="9" spans="1:9">
      <c r="D9">
        <f>D8*D1</f>
        <v>0.83333333333333337</v>
      </c>
      <c r="E9" s="27" t="s">
        <v>133</v>
      </c>
    </row>
    <row r="10" spans="1:9">
      <c r="D10">
        <f>D2*D8</f>
        <v>0.33333333333333331</v>
      </c>
      <c r="E10" s="27" t="s">
        <v>135</v>
      </c>
    </row>
    <row r="13" spans="1:9">
      <c r="D13" s="254" t="s">
        <v>139</v>
      </c>
      <c r="E13" s="254"/>
    </row>
  </sheetData>
  <mergeCells count="1">
    <mergeCell ref="D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2017-12-31T22:00:18Z</dcterms:modified>
</cp:coreProperties>
</file>