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Users\Adam\Games\Warhammer 40k\"/>
    </mc:Choice>
  </mc:AlternateContent>
  <bookViews>
    <workbookView xWindow="0" yWindow="0" windowWidth="28800" windowHeight="13020"/>
  </bookViews>
  <sheets>
    <sheet name="Sheet 1" sheetId="2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24" l="1"/>
  <c r="AX84" i="24"/>
  <c r="AX83" i="24"/>
  <c r="AX82" i="24"/>
  <c r="AX81" i="24"/>
  <c r="AX80" i="24"/>
  <c r="AX79" i="24"/>
  <c r="AX74" i="24"/>
  <c r="AX73" i="24"/>
  <c r="AX72" i="24"/>
  <c r="AX71" i="24"/>
  <c r="AX70" i="24"/>
  <c r="AX69" i="24"/>
  <c r="AX64" i="24"/>
  <c r="AX63" i="24"/>
  <c r="AX62" i="24"/>
  <c r="AX61" i="24"/>
  <c r="AX60" i="24"/>
  <c r="AX59" i="24"/>
  <c r="AX54" i="24"/>
  <c r="AX53" i="24"/>
  <c r="AX52" i="24"/>
  <c r="AX51" i="24"/>
  <c r="AX50" i="24"/>
  <c r="AX49" i="24"/>
  <c r="AX44" i="24"/>
  <c r="AX43" i="24"/>
  <c r="AX42" i="24"/>
  <c r="AX41" i="24"/>
  <c r="AX40" i="24"/>
  <c r="AX39" i="24"/>
  <c r="AX29" i="24"/>
  <c r="AR84" i="24"/>
  <c r="AR83" i="24"/>
  <c r="AR82" i="24"/>
  <c r="AR81" i="24"/>
  <c r="AR80" i="24"/>
  <c r="AR79" i="24"/>
  <c r="AR74" i="24"/>
  <c r="AR73" i="24"/>
  <c r="AR72" i="24"/>
  <c r="AR71" i="24"/>
  <c r="AR70" i="24"/>
  <c r="AR69" i="24"/>
  <c r="AR64" i="24"/>
  <c r="AR63" i="24"/>
  <c r="AR62" i="24"/>
  <c r="AR61" i="24"/>
  <c r="AR60" i="24"/>
  <c r="AR59" i="24"/>
  <c r="AR54" i="24"/>
  <c r="AR53" i="24"/>
  <c r="AR52" i="24"/>
  <c r="AR51" i="24"/>
  <c r="AR50" i="24"/>
  <c r="AR49" i="24"/>
  <c r="AR44" i="24"/>
  <c r="AR43" i="24"/>
  <c r="AR42" i="24"/>
  <c r="AR41" i="24"/>
  <c r="AR40" i="24"/>
  <c r="AR39" i="24"/>
  <c r="AR34" i="24"/>
  <c r="AX34" i="24"/>
  <c r="AX33" i="24"/>
  <c r="AX32" i="24"/>
  <c r="AX31" i="24"/>
  <c r="AX30" i="24"/>
  <c r="AJ30" i="24"/>
  <c r="AL73" i="24"/>
  <c r="AL63" i="24"/>
  <c r="AL53" i="24"/>
  <c r="AL43" i="24"/>
  <c r="AL70" i="24"/>
  <c r="AL60" i="24"/>
  <c r="AL50" i="24"/>
  <c r="AL40" i="24"/>
  <c r="AJ73" i="24"/>
  <c r="AJ63" i="24"/>
  <c r="AJ53" i="24"/>
  <c r="AJ43" i="24"/>
  <c r="AJ70" i="24"/>
  <c r="AJ60" i="24"/>
  <c r="AJ50" i="24"/>
  <c r="AJ40" i="24"/>
  <c r="AJ41" i="24"/>
  <c r="AL81" i="24"/>
  <c r="AL71" i="24"/>
  <c r="AL61" i="24"/>
  <c r="AL51" i="24"/>
  <c r="AL41" i="24"/>
  <c r="AD116" i="24" l="1"/>
  <c r="AD106" i="24"/>
  <c r="AD96" i="24"/>
  <c r="E95" i="24"/>
  <c r="F95" i="24" s="1"/>
  <c r="AD85" i="24"/>
  <c r="V85" i="24"/>
  <c r="AT84" i="24"/>
  <c r="AK84" i="24"/>
  <c r="V84" i="24"/>
  <c r="E84" i="24"/>
  <c r="F84" i="24" s="1"/>
  <c r="AT83" i="24"/>
  <c r="V83" i="24"/>
  <c r="E83" i="24"/>
  <c r="F83" i="24" s="1"/>
  <c r="AT82" i="24"/>
  <c r="AL82" i="24"/>
  <c r="AB82" i="24"/>
  <c r="Z82" i="24"/>
  <c r="X82" i="24"/>
  <c r="AN79" i="24" s="1"/>
  <c r="V82" i="24"/>
  <c r="L82" i="24"/>
  <c r="I82" i="24"/>
  <c r="E82" i="24"/>
  <c r="F82" i="24" s="1"/>
  <c r="AT81" i="24"/>
  <c r="AV81" i="24" s="1"/>
  <c r="AN81" i="24"/>
  <c r="AJ81" i="24"/>
  <c r="AB81" i="24"/>
  <c r="Z81" i="24"/>
  <c r="X81" i="24"/>
  <c r="AN84" i="24" s="1"/>
  <c r="V81" i="24"/>
  <c r="E81" i="24"/>
  <c r="F81" i="24" s="1"/>
  <c r="AT80" i="24"/>
  <c r="AN80" i="24"/>
  <c r="AB80" i="24"/>
  <c r="Z80" i="24"/>
  <c r="Y80" i="24"/>
  <c r="X80" i="24"/>
  <c r="V80" i="24"/>
  <c r="AJ82" i="24" s="1"/>
  <c r="E80" i="24"/>
  <c r="F80" i="24" s="1"/>
  <c r="AT79" i="24"/>
  <c r="AB79" i="24"/>
  <c r="Z79" i="24"/>
  <c r="Y79" i="24"/>
  <c r="X79" i="24"/>
  <c r="AJ79" i="24" s="1"/>
  <c r="V79" i="24"/>
  <c r="E79" i="24"/>
  <c r="I78" i="24"/>
  <c r="B78" i="24"/>
  <c r="AD75" i="24"/>
  <c r="V75" i="24"/>
  <c r="AT74" i="24"/>
  <c r="AK74" i="24"/>
  <c r="V74" i="24"/>
  <c r="E74" i="24"/>
  <c r="F74" i="24" s="1"/>
  <c r="AT73" i="24"/>
  <c r="AV73" i="24" s="1"/>
  <c r="AN73" i="24"/>
  <c r="V73" i="24"/>
  <c r="E73" i="24"/>
  <c r="F73" i="24" s="1"/>
  <c r="AT72" i="24"/>
  <c r="AN72" i="24"/>
  <c r="AB72" i="24"/>
  <c r="Z72" i="24"/>
  <c r="X72" i="24"/>
  <c r="AN74" i="24" s="1"/>
  <c r="V72" i="24"/>
  <c r="L72" i="24"/>
  <c r="I72" i="24"/>
  <c r="E72" i="24"/>
  <c r="F72" i="24" s="1"/>
  <c r="AT71" i="24"/>
  <c r="AN71" i="24"/>
  <c r="AJ71" i="24"/>
  <c r="AB71" i="24"/>
  <c r="Z71" i="24"/>
  <c r="X71" i="24"/>
  <c r="V71" i="24"/>
  <c r="E71" i="24"/>
  <c r="F71" i="24" s="1"/>
  <c r="AT70" i="24"/>
  <c r="AN70" i="24"/>
  <c r="AB70" i="24"/>
  <c r="Z70" i="24"/>
  <c r="Y70" i="24"/>
  <c r="X70" i="24"/>
  <c r="V70" i="24"/>
  <c r="E70" i="24"/>
  <c r="F70" i="24" s="1"/>
  <c r="AT69" i="24"/>
  <c r="AN69" i="24"/>
  <c r="AB69" i="24"/>
  <c r="Z69" i="24"/>
  <c r="Y69" i="24"/>
  <c r="V69" i="24"/>
  <c r="E69" i="24"/>
  <c r="F69" i="24" s="1"/>
  <c r="I68" i="24"/>
  <c r="B68" i="24"/>
  <c r="AD65" i="24"/>
  <c r="V65" i="24"/>
  <c r="V95" i="24" s="1"/>
  <c r="AT64" i="24"/>
  <c r="AV64" i="24" s="1"/>
  <c r="AN64" i="24"/>
  <c r="AK64" i="24"/>
  <c r="V64" i="24"/>
  <c r="E64" i="24"/>
  <c r="F64" i="24" s="1"/>
  <c r="AT63" i="24"/>
  <c r="V63" i="24"/>
  <c r="E63" i="24"/>
  <c r="F63" i="24" s="1"/>
  <c r="AT62" i="24"/>
  <c r="AB62" i="24"/>
  <c r="Z62" i="24"/>
  <c r="X62" i="24"/>
  <c r="V62" i="24"/>
  <c r="L62" i="24"/>
  <c r="I62" i="24"/>
  <c r="E62" i="24"/>
  <c r="F62" i="24" s="1"/>
  <c r="AT61" i="24"/>
  <c r="AJ61" i="24"/>
  <c r="AB61" i="24"/>
  <c r="Z61" i="24"/>
  <c r="X61" i="24"/>
  <c r="AN63" i="24" s="1"/>
  <c r="V61" i="24"/>
  <c r="E61" i="24"/>
  <c r="F61" i="24" s="1"/>
  <c r="AT60" i="24"/>
  <c r="AB60" i="24"/>
  <c r="Z60" i="24"/>
  <c r="Y60" i="24"/>
  <c r="X60" i="24"/>
  <c r="V60" i="24"/>
  <c r="E60" i="24"/>
  <c r="F60" i="24" s="1"/>
  <c r="AT59" i="24"/>
  <c r="AN59" i="24"/>
  <c r="AB59" i="24"/>
  <c r="Z59" i="24"/>
  <c r="Y59" i="24"/>
  <c r="X59" i="24"/>
  <c r="V59" i="24"/>
  <c r="E59" i="24"/>
  <c r="I58" i="24"/>
  <c r="B58" i="24"/>
  <c r="AD55" i="24"/>
  <c r="V55" i="24"/>
  <c r="AT54" i="24"/>
  <c r="AK54" i="24"/>
  <c r="V54" i="24"/>
  <c r="AT53" i="24"/>
  <c r="V53" i="24"/>
  <c r="AT52" i="24"/>
  <c r="AB52" i="24"/>
  <c r="Z52" i="24"/>
  <c r="X52" i="24"/>
  <c r="V52" i="24"/>
  <c r="AN51" i="24" s="1"/>
  <c r="L52" i="24"/>
  <c r="I52" i="24"/>
  <c r="AT51" i="24"/>
  <c r="AB51" i="24"/>
  <c r="Z51" i="24"/>
  <c r="X51" i="24"/>
  <c r="V51" i="24"/>
  <c r="AJ49" i="24" s="1"/>
  <c r="AT50" i="24"/>
  <c r="AB50" i="24"/>
  <c r="Z50" i="24"/>
  <c r="Y50" i="24"/>
  <c r="X50" i="24"/>
  <c r="V50" i="24"/>
  <c r="AT49" i="24"/>
  <c r="AB49" i="24"/>
  <c r="Z49" i="24"/>
  <c r="Y49" i="24"/>
  <c r="X49" i="24"/>
  <c r="V49" i="24"/>
  <c r="I48" i="24"/>
  <c r="B48" i="24"/>
  <c r="AD45" i="24"/>
  <c r="V45" i="24"/>
  <c r="AT44" i="24"/>
  <c r="AK44" i="24"/>
  <c r="V44" i="24"/>
  <c r="AT43" i="24"/>
  <c r="V43" i="24"/>
  <c r="AT42" i="24"/>
  <c r="AB42" i="24"/>
  <c r="Z42" i="24"/>
  <c r="X42" i="24"/>
  <c r="V42" i="24"/>
  <c r="AN39" i="24" s="1"/>
  <c r="L42" i="24"/>
  <c r="I42" i="24"/>
  <c r="AT41" i="24"/>
  <c r="AB41" i="24"/>
  <c r="Z41" i="24"/>
  <c r="X41" i="24"/>
  <c r="AN41" i="24" s="1"/>
  <c r="V41" i="24"/>
  <c r="AT40" i="24"/>
  <c r="AB40" i="24"/>
  <c r="Z40" i="24"/>
  <c r="Y40" i="24"/>
  <c r="X40" i="24"/>
  <c r="V40" i="24"/>
  <c r="AT39" i="24"/>
  <c r="AB39" i="24"/>
  <c r="Z39" i="24"/>
  <c r="Y39" i="24"/>
  <c r="V39" i="24"/>
  <c r="I38" i="24"/>
  <c r="B38" i="24"/>
  <c r="AD35" i="24"/>
  <c r="AK34" i="24"/>
  <c r="V34" i="24"/>
  <c r="V33" i="24"/>
  <c r="AB32" i="24"/>
  <c r="Z32" i="24"/>
  <c r="X32" i="24"/>
  <c r="V32" i="24"/>
  <c r="AN34" i="24" s="1"/>
  <c r="L32" i="24"/>
  <c r="I32" i="24"/>
  <c r="AB31" i="24"/>
  <c r="Z31" i="24"/>
  <c r="X31" i="24"/>
  <c r="V31" i="24"/>
  <c r="AB30" i="24"/>
  <c r="Z30" i="24"/>
  <c r="Y30" i="24"/>
  <c r="X30" i="24"/>
  <c r="V30" i="24"/>
  <c r="AB29" i="24"/>
  <c r="Z29" i="24"/>
  <c r="Y29" i="24"/>
  <c r="V29" i="24"/>
  <c r="I28" i="24"/>
  <c r="B28" i="24"/>
  <c r="AJ80" i="24" l="1"/>
  <c r="AJ83" i="24"/>
  <c r="AL83" i="24"/>
  <c r="AV84" i="24"/>
  <c r="BJ59" i="24"/>
  <c r="BJ60" i="24" s="1"/>
  <c r="E66" i="24" s="1"/>
  <c r="F66" i="24" s="1"/>
  <c r="CI144" i="24" s="1"/>
  <c r="AN33" i="24"/>
  <c r="X29" i="24"/>
  <c r="AV72" i="24"/>
  <c r="AV69" i="24"/>
  <c r="AV71" i="24"/>
  <c r="F59" i="24"/>
  <c r="BJ79" i="24"/>
  <c r="BJ80" i="24" s="1"/>
  <c r="E86" i="24" s="1"/>
  <c r="CJ146" i="24" s="1"/>
  <c r="AV79" i="24"/>
  <c r="F79" i="24"/>
  <c r="AV80" i="24"/>
  <c r="AV74" i="24"/>
  <c r="AV70" i="24"/>
  <c r="AV59" i="24"/>
  <c r="AN52" i="24"/>
  <c r="AN49" i="24"/>
  <c r="AV49" i="24" s="1"/>
  <c r="AN50" i="24"/>
  <c r="AV50" i="24" s="1"/>
  <c r="AV52" i="24"/>
  <c r="AV51" i="24"/>
  <c r="AV41" i="24"/>
  <c r="AJ51" i="24"/>
  <c r="AN40" i="24"/>
  <c r="AN42" i="24"/>
  <c r="AV42" i="24" s="1"/>
  <c r="AN43" i="24"/>
  <c r="AV43" i="24" s="1"/>
  <c r="AV39" i="24"/>
  <c r="AV40" i="24"/>
  <c r="AN29" i="24"/>
  <c r="AJ31" i="24"/>
  <c r="AJ33" i="24" s="1"/>
  <c r="X39" i="24"/>
  <c r="AJ39" i="24"/>
  <c r="X69" i="24"/>
  <c r="AN44" i="24"/>
  <c r="AV44" i="24" s="1"/>
  <c r="AN30" i="24"/>
  <c r="AN31" i="24"/>
  <c r="AJ59" i="24"/>
  <c r="AN32" i="24"/>
  <c r="V114" i="24"/>
  <c r="E114" i="24" s="1"/>
  <c r="F114" i="24" s="1"/>
  <c r="V92" i="24"/>
  <c r="E92" i="24" s="1"/>
  <c r="F92" i="24" s="1"/>
  <c r="V91" i="24"/>
  <c r="E91" i="24" s="1"/>
  <c r="F91" i="24" s="1"/>
  <c r="V90" i="24"/>
  <c r="E90" i="24" s="1"/>
  <c r="F90" i="24" s="1"/>
  <c r="V115" i="24"/>
  <c r="E115" i="24" s="1"/>
  <c r="F115" i="24" s="1"/>
  <c r="V93" i="24"/>
  <c r="E93" i="24" s="1"/>
  <c r="F93" i="24" s="1"/>
  <c r="V112" i="24"/>
  <c r="E112" i="24" s="1"/>
  <c r="F112" i="24" s="1"/>
  <c r="V111" i="24"/>
  <c r="E111" i="24" s="1"/>
  <c r="F111" i="24" s="1"/>
  <c r="V110" i="24"/>
  <c r="E110" i="24" s="1"/>
  <c r="F110" i="24" s="1"/>
  <c r="V94" i="24"/>
  <c r="E94" i="24" s="1"/>
  <c r="F94" i="24" s="1"/>
  <c r="V113" i="24"/>
  <c r="E113" i="24" s="1"/>
  <c r="F113" i="24" s="1"/>
  <c r="AN53" i="24"/>
  <c r="AV53" i="24" s="1"/>
  <c r="AN54" i="24"/>
  <c r="AV54" i="24" s="1"/>
  <c r="AV63" i="24"/>
  <c r="AJ62" i="24"/>
  <c r="BJ69" i="24"/>
  <c r="BJ70" i="24" s="1"/>
  <c r="E76" i="24" s="1"/>
  <c r="AN82" i="24"/>
  <c r="AV82" i="24" s="1"/>
  <c r="AN83" i="24"/>
  <c r="AV83" i="24" s="1"/>
  <c r="AN60" i="24"/>
  <c r="AV60" i="24" s="1"/>
  <c r="AN61" i="24"/>
  <c r="AV61" i="24" s="1"/>
  <c r="AL62" i="24"/>
  <c r="AN62" i="24"/>
  <c r="AV62" i="24" s="1"/>
  <c r="AH110" i="24" l="1"/>
  <c r="AH111" i="24" s="1"/>
  <c r="E117" i="24" s="1"/>
  <c r="CJ149" i="24" s="1"/>
  <c r="AH90" i="24"/>
  <c r="AH91" i="24" s="1"/>
  <c r="E97" i="24" s="1"/>
  <c r="F97" i="24" s="1"/>
  <c r="CI147" i="24" s="1"/>
  <c r="CJ144" i="24"/>
  <c r="F86" i="24"/>
  <c r="CI146" i="24" s="1"/>
  <c r="AJ29" i="24"/>
  <c r="AJ34" i="24"/>
  <c r="AL30" i="24" s="1"/>
  <c r="AJ42" i="24"/>
  <c r="AJ54" i="24"/>
  <c r="AJ32" i="24"/>
  <c r="AJ52" i="24"/>
  <c r="AJ64" i="24"/>
  <c r="AJ72" i="24"/>
  <c r="AJ84" i="24"/>
  <c r="AL80" i="24" s="1"/>
  <c r="AL72" i="24"/>
  <c r="CJ145" i="24"/>
  <c r="F76" i="24"/>
  <c r="CI145" i="24" s="1"/>
  <c r="AJ69" i="24"/>
  <c r="F117" i="24" l="1"/>
  <c r="CI149" i="24" s="1"/>
  <c r="CJ147" i="24"/>
  <c r="AL49" i="24"/>
  <c r="AL31" i="24"/>
  <c r="AL33" i="24" s="1"/>
  <c r="AL59" i="24"/>
  <c r="AL64" i="24" s="1"/>
  <c r="AJ74" i="24"/>
  <c r="AL52" i="24"/>
  <c r="AL79" i="24"/>
  <c r="AL84" i="24" s="1"/>
  <c r="AL29" i="24"/>
  <c r="AJ44" i="24"/>
  <c r="AL32" i="24" l="1"/>
  <c r="AL34" i="24" s="1"/>
  <c r="AL42" i="24"/>
  <c r="AL54" i="24"/>
  <c r="BF51" i="24" s="1"/>
  <c r="AP61" i="24"/>
  <c r="AZ61" i="24" s="1"/>
  <c r="BB61" i="24" s="1"/>
  <c r="BD61" i="24" s="1"/>
  <c r="AP60" i="24"/>
  <c r="AZ60" i="24" s="1"/>
  <c r="BB60" i="24" s="1"/>
  <c r="BD60" i="24" s="1"/>
  <c r="AP59" i="24"/>
  <c r="AZ59" i="24" s="1"/>
  <c r="BB59" i="24" s="1"/>
  <c r="BD59" i="24" s="1"/>
  <c r="AP64" i="24"/>
  <c r="AZ64" i="24" s="1"/>
  <c r="BB64" i="24" s="1"/>
  <c r="BD64" i="24" s="1"/>
  <c r="BF62" i="24"/>
  <c r="AP62" i="24"/>
  <c r="AZ62" i="24" s="1"/>
  <c r="BB62" i="24" s="1"/>
  <c r="BD62" i="24" s="1"/>
  <c r="AP63" i="24"/>
  <c r="AZ63" i="24" s="1"/>
  <c r="BB63" i="24" s="1"/>
  <c r="BD63" i="24" s="1"/>
  <c r="BF61" i="24"/>
  <c r="BF60" i="24"/>
  <c r="AL39" i="24"/>
  <c r="AL44" i="24" s="1"/>
  <c r="BF64" i="24"/>
  <c r="BF59" i="24"/>
  <c r="BF63" i="24"/>
  <c r="AP84" i="24"/>
  <c r="AZ84" i="24" s="1"/>
  <c r="BB84" i="24" s="1"/>
  <c r="BD84" i="24" s="1"/>
  <c r="BF83" i="24"/>
  <c r="BF82" i="24"/>
  <c r="AP83" i="24"/>
  <c r="AZ83" i="24" s="1"/>
  <c r="BB83" i="24" s="1"/>
  <c r="BD83" i="24" s="1"/>
  <c r="AP82" i="24"/>
  <c r="AZ82" i="24" s="1"/>
  <c r="BB82" i="24" s="1"/>
  <c r="BD82" i="24" s="1"/>
  <c r="BF81" i="24"/>
  <c r="BF80" i="24"/>
  <c r="AP81" i="24"/>
  <c r="AZ81" i="24" s="1"/>
  <c r="BB81" i="24" s="1"/>
  <c r="BD81" i="24" s="1"/>
  <c r="AP80" i="24"/>
  <c r="AZ80" i="24" s="1"/>
  <c r="BB80" i="24" s="1"/>
  <c r="BD80" i="24" s="1"/>
  <c r="BF79" i="24"/>
  <c r="BF84" i="24"/>
  <c r="AP79" i="24"/>
  <c r="AZ79" i="24" s="1"/>
  <c r="BB79" i="24" s="1"/>
  <c r="BD79" i="24" s="1"/>
  <c r="AL69" i="24"/>
  <c r="AT29" i="24" l="1"/>
  <c r="AV29" i="24" s="1"/>
  <c r="AT32" i="24"/>
  <c r="AV32" i="24" s="1"/>
  <c r="AT30" i="24"/>
  <c r="AV30" i="24" s="1"/>
  <c r="AT33" i="24"/>
  <c r="AV33" i="24" s="1"/>
  <c r="AT31" i="24"/>
  <c r="AV31" i="24" s="1"/>
  <c r="AT34" i="24"/>
  <c r="AV34" i="24" s="1"/>
  <c r="AR30" i="24"/>
  <c r="AR33" i="24"/>
  <c r="AR29" i="24"/>
  <c r="AR31" i="24"/>
  <c r="AR32" i="24"/>
  <c r="AP29" i="24"/>
  <c r="AP31" i="24"/>
  <c r="AP32" i="24"/>
  <c r="BF53" i="24"/>
  <c r="AP51" i="24"/>
  <c r="AZ51" i="24" s="1"/>
  <c r="BB51" i="24" s="1"/>
  <c r="BD51" i="24" s="1"/>
  <c r="BH51" i="24" s="1"/>
  <c r="AP49" i="24"/>
  <c r="AZ49" i="24" s="1"/>
  <c r="BB49" i="24" s="1"/>
  <c r="BD49" i="24" s="1"/>
  <c r="AP52" i="24"/>
  <c r="AZ52" i="24" s="1"/>
  <c r="BB52" i="24" s="1"/>
  <c r="BD52" i="24" s="1"/>
  <c r="E52" i="24" s="1"/>
  <c r="F52" i="24" s="1"/>
  <c r="AP54" i="24"/>
  <c r="AZ54" i="24" s="1"/>
  <c r="BB54" i="24" s="1"/>
  <c r="BD54" i="24" s="1"/>
  <c r="BF52" i="24"/>
  <c r="AP50" i="24"/>
  <c r="AZ50" i="24" s="1"/>
  <c r="BB50" i="24" s="1"/>
  <c r="BD50" i="24" s="1"/>
  <c r="AP30" i="24"/>
  <c r="AP33" i="24"/>
  <c r="AP34" i="24"/>
  <c r="BF54" i="24"/>
  <c r="AP53" i="24"/>
  <c r="AZ53" i="24" s="1"/>
  <c r="BB53" i="24" s="1"/>
  <c r="BD53" i="24" s="1"/>
  <c r="BF49" i="24"/>
  <c r="BF50" i="24"/>
  <c r="BH79" i="24"/>
  <c r="BH81" i="24"/>
  <c r="BH83" i="24"/>
  <c r="E51" i="24"/>
  <c r="F51" i="24" s="1"/>
  <c r="AL74" i="24"/>
  <c r="BF44" i="24"/>
  <c r="AP39" i="24"/>
  <c r="AZ39" i="24" s="1"/>
  <c r="BB39" i="24" s="1"/>
  <c r="BD39" i="24" s="1"/>
  <c r="AP44" i="24"/>
  <c r="AZ44" i="24" s="1"/>
  <c r="BB44" i="24" s="1"/>
  <c r="BD44" i="24" s="1"/>
  <c r="BF43" i="24"/>
  <c r="BF42" i="24"/>
  <c r="AP43" i="24"/>
  <c r="AZ43" i="24" s="1"/>
  <c r="BB43" i="24" s="1"/>
  <c r="BD43" i="24" s="1"/>
  <c r="AP42" i="24"/>
  <c r="AZ42" i="24" s="1"/>
  <c r="BB42" i="24" s="1"/>
  <c r="BD42" i="24" s="1"/>
  <c r="BF41" i="24"/>
  <c r="BF40" i="24"/>
  <c r="AP40" i="24"/>
  <c r="AZ40" i="24" s="1"/>
  <c r="BB40" i="24" s="1"/>
  <c r="BD40" i="24" s="1"/>
  <c r="AP41" i="24"/>
  <c r="AZ41" i="24" s="1"/>
  <c r="BB41" i="24" s="1"/>
  <c r="BD41" i="24" s="1"/>
  <c r="BF39" i="24"/>
  <c r="BH60" i="24"/>
  <c r="E54" i="24"/>
  <c r="F54" i="24" s="1"/>
  <c r="BH63" i="24"/>
  <c r="BH64" i="24"/>
  <c r="BH61" i="24"/>
  <c r="E53" i="24"/>
  <c r="F53" i="24" s="1"/>
  <c r="BH80" i="24"/>
  <c r="BH82" i="24"/>
  <c r="BH84" i="24"/>
  <c r="BH62" i="24"/>
  <c r="BH59" i="24"/>
  <c r="E50" i="24"/>
  <c r="F50" i="24" s="1"/>
  <c r="BH54" i="24" l="1"/>
  <c r="BF33" i="24"/>
  <c r="AZ33" i="24"/>
  <c r="BB33" i="24" s="1"/>
  <c r="BD33" i="24" s="1"/>
  <c r="BF30" i="24"/>
  <c r="AZ30" i="24"/>
  <c r="BB30" i="24" s="1"/>
  <c r="BD30" i="24" s="1"/>
  <c r="AZ34" i="24"/>
  <c r="BB34" i="24" s="1"/>
  <c r="BD34" i="24" s="1"/>
  <c r="BF34" i="24"/>
  <c r="BF32" i="24"/>
  <c r="AZ32" i="24"/>
  <c r="BB32" i="24" s="1"/>
  <c r="BD32" i="24" s="1"/>
  <c r="BF31" i="24"/>
  <c r="AZ31" i="24"/>
  <c r="BB31" i="24" s="1"/>
  <c r="BD31" i="24" s="1"/>
  <c r="BF29" i="24"/>
  <c r="AZ29" i="24"/>
  <c r="BB29" i="24" s="1"/>
  <c r="BD29" i="24" s="1"/>
  <c r="BH49" i="24"/>
  <c r="BH53" i="24"/>
  <c r="BH52" i="24"/>
  <c r="E49" i="24"/>
  <c r="BJ49" i="24" s="1"/>
  <c r="BJ50" i="24" s="1"/>
  <c r="E56" i="24" s="1"/>
  <c r="BH50" i="24"/>
  <c r="E40" i="24"/>
  <c r="F40" i="24" s="1"/>
  <c r="BH40" i="24"/>
  <c r="E43" i="24"/>
  <c r="F43" i="24" s="1"/>
  <c r="BH43" i="24"/>
  <c r="E39" i="24"/>
  <c r="BH39" i="24"/>
  <c r="BF74" i="24"/>
  <c r="AP69" i="24"/>
  <c r="AZ69" i="24" s="1"/>
  <c r="BB69" i="24" s="1"/>
  <c r="BD69" i="24" s="1"/>
  <c r="AP74" i="24"/>
  <c r="AZ74" i="24" s="1"/>
  <c r="BB74" i="24" s="1"/>
  <c r="BD74" i="24" s="1"/>
  <c r="BF73" i="24"/>
  <c r="BF72" i="24"/>
  <c r="AP73" i="24"/>
  <c r="AZ73" i="24" s="1"/>
  <c r="BB73" i="24" s="1"/>
  <c r="BD73" i="24" s="1"/>
  <c r="AP72" i="24"/>
  <c r="AZ72" i="24" s="1"/>
  <c r="BB72" i="24" s="1"/>
  <c r="BD72" i="24" s="1"/>
  <c r="BF71" i="24"/>
  <c r="BF70" i="24"/>
  <c r="AP71" i="24"/>
  <c r="AZ71" i="24" s="1"/>
  <c r="BB71" i="24" s="1"/>
  <c r="BD71" i="24" s="1"/>
  <c r="AP70" i="24"/>
  <c r="AZ70" i="24" s="1"/>
  <c r="BB70" i="24" s="1"/>
  <c r="BD70" i="24" s="1"/>
  <c r="BF69" i="24"/>
  <c r="E41" i="24"/>
  <c r="F41" i="24" s="1"/>
  <c r="BH41" i="24"/>
  <c r="BH42" i="24"/>
  <c r="E42" i="24"/>
  <c r="F42" i="24" s="1"/>
  <c r="BH44" i="24"/>
  <c r="E44" i="24"/>
  <c r="F44" i="24" s="1"/>
  <c r="BH33" i="24" l="1"/>
  <c r="BH34" i="24"/>
  <c r="E33" i="24"/>
  <c r="F33" i="24" s="1"/>
  <c r="E34" i="24"/>
  <c r="F34" i="24" s="1"/>
  <c r="E29" i="24"/>
  <c r="F29" i="24" s="1"/>
  <c r="BH29" i="24"/>
  <c r="BH32" i="24"/>
  <c r="E32" i="24"/>
  <c r="F32" i="24" s="1"/>
  <c r="BH30" i="24"/>
  <c r="E30" i="24"/>
  <c r="F30" i="24" s="1"/>
  <c r="BH31" i="24"/>
  <c r="E31" i="24"/>
  <c r="F31" i="24" s="1"/>
  <c r="BH71" i="24"/>
  <c r="V102" i="24" s="1"/>
  <c r="E102" i="24" s="1"/>
  <c r="F102" i="24" s="1"/>
  <c r="BH73" i="24"/>
  <c r="V104" i="24" s="1"/>
  <c r="E104" i="24" s="1"/>
  <c r="F104" i="24" s="1"/>
  <c r="F49" i="24"/>
  <c r="BH69" i="24"/>
  <c r="V100" i="24" s="1"/>
  <c r="E100" i="24" s="1"/>
  <c r="F39" i="24"/>
  <c r="BJ39" i="24"/>
  <c r="BJ40" i="24" s="1"/>
  <c r="E46" i="24" s="1"/>
  <c r="BH70" i="24"/>
  <c r="V101" i="24" s="1"/>
  <c r="E101" i="24" s="1"/>
  <c r="F101" i="24" s="1"/>
  <c r="BH72" i="24"/>
  <c r="V103" i="24" s="1"/>
  <c r="E103" i="24" s="1"/>
  <c r="F103" i="24" s="1"/>
  <c r="BH74" i="24"/>
  <c r="V105" i="24" s="1"/>
  <c r="E105" i="24" s="1"/>
  <c r="F105" i="24" s="1"/>
  <c r="CJ143" i="24"/>
  <c r="F56" i="24"/>
  <c r="CI143" i="24" s="1"/>
  <c r="BJ29" i="24" l="1"/>
  <c r="BJ30" i="24" s="1"/>
  <c r="E36" i="24" s="1"/>
  <c r="F36" i="24" s="1"/>
  <c r="CI141" i="24" s="1"/>
  <c r="CJ142" i="24"/>
  <c r="F46" i="24"/>
  <c r="CI142" i="24" s="1"/>
  <c r="AH100" i="24"/>
  <c r="AH101" i="24" s="1"/>
  <c r="E107" i="24" s="1"/>
  <c r="F100" i="24"/>
  <c r="CJ141" i="24" l="1"/>
  <c r="F107" i="24"/>
  <c r="CI148" i="24" s="1"/>
  <c r="CJ148" i="24"/>
</calcChain>
</file>

<file path=xl/sharedStrings.xml><?xml version="1.0" encoding="utf-8"?>
<sst xmlns="http://schemas.openxmlformats.org/spreadsheetml/2006/main" count="765" uniqueCount="110">
  <si>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</si>
  <si>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</si>
  <si>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</si>
  <si>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</si>
  <si>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</si>
  <si>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</si>
  <si>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</si>
  <si>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</si>
  <si>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</si>
  <si>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</si>
  <si>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</si>
  <si>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</si>
  <si>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</si>
  <si>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</si>
  <si>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</si>
  <si>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</si>
  <si>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</si>
  <si>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</si>
  <si>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</si>
  <si>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</si>
  <si>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</si>
  <si>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</si>
  <si>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</si>
  <si>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</si>
  <si>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</si>
  <si>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</si>
  <si>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</si>
  <si>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</si>
  <si>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</si>
  <si>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</si>
  <si>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</si>
  <si>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</si>
  <si>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</si>
  <si>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</si>
  <si>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</si>
  <si>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</si>
  <si>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</si>
  <si>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</si>
  <si>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</si>
  <si>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</si>
  <si>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</si>
  <si>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</si>
  <si>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</si>
  <si>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</si>
  <si>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</si>
  <si>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</si>
  <si>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</si>
  <si>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</si>
  <si>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</si>
  <si>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</si>
  <si>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</si>
  <si>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</si>
  <si>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</si>
  <si>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</si>
  <si>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</si>
  <si>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</si>
  <si>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</si>
  <si>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</si>
  <si>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</si>
  <si>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</si>
  <si>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</si>
  <si>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</si>
  <si>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</si>
  <si>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</si>
  <si>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triggers1</t>
  </si>
  <si>
    <t>triggers2</t>
  </si>
  <si>
    <t>triggers3</t>
  </si>
  <si>
    <t>triggers4</t>
  </si>
  <si>
    <t>unsaved</t>
  </si>
  <si>
    <t>mortals</t>
  </si>
  <si>
    <t>v. T3 Chance</t>
  </si>
  <si>
    <t>v. T4 Chance</t>
  </si>
  <si>
    <t>v. T5 Chance</t>
  </si>
  <si>
    <t>v. T6 Chance</t>
  </si>
  <si>
    <t>v. T7 Chance</t>
  </si>
  <si>
    <t>v. T8 Chance</t>
  </si>
  <si>
    <t>reg. damage</t>
  </si>
  <si>
    <t>round1</t>
  </si>
  <si>
    <t>round2</t>
  </si>
  <si>
    <t>round3</t>
  </si>
  <si>
    <t>round4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</si>
  <si>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</si>
  <si>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</si>
  <si>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</si>
  <si>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</si>
  <si>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</si>
  <si>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</si>
  <si>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</si>
  <si>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</si>
  <si>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</si>
  <si>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</si>
  <si>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</si>
  <si>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</si>
  <si>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</si>
  <si>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</si>
  <si>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</si>
  <si>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</si>
  <si>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</si>
  <si>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</si>
  <si>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</si>
  <si>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</si>
  <si>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</si>
  <si>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</si>
  <si>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Weapon 1</t>
  </si>
  <si>
    <t>Weapon 2</t>
  </si>
  <si>
    <t>Weapon 3</t>
  </si>
  <si>
    <t>Weapon 4</t>
  </si>
  <si>
    <t>Weapon 5</t>
  </si>
  <si>
    <t>Wapon 6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</si>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</sst>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10" fillId="4" borderId="10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" fillId="5" borderId="0" xfId="5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1" fillId="3" borderId="10" xfId="2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11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4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Weapon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1'!$F$29:$F$34</c:f>
              <c:numCache>
                <c:formatCode>General</c:formatCode>
                <c:ptCount val="6"/>
                <c:pt idx="0">
                  <c:v>8.8888888888888892E-2</c:v>
                </c:pt>
                <c:pt idx="1">
                  <c:v>6.6666666666666666E-2</c:v>
                </c:pt>
                <c:pt idx="2">
                  <c:v>4.4444444444444446E-2</c:v>
                </c:pt>
                <c:pt idx="3">
                  <c:v>4.4444444444444446E-2</c:v>
                </c:pt>
                <c:pt idx="4">
                  <c:v>4.4444444444444446E-2</c:v>
                </c:pt>
                <c:pt idx="5">
                  <c:v>2.2222222222222223E-2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Weapon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1'!$F$39:$F$44</c:f>
              <c:numCache>
                <c:formatCode>General</c:formatCode>
                <c:ptCount val="6"/>
                <c:pt idx="0">
                  <c:v>0.29629629629629634</c:v>
                </c:pt>
                <c:pt idx="1">
                  <c:v>0.22222222222222224</c:v>
                </c:pt>
                <c:pt idx="2">
                  <c:v>0.14814814814814817</c:v>
                </c:pt>
                <c:pt idx="3">
                  <c:v>0.14814814814814817</c:v>
                </c:pt>
                <c:pt idx="4">
                  <c:v>0.14814814814814817</c:v>
                </c:pt>
                <c:pt idx="5">
                  <c:v>7.4074074074074084E-2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Weapon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1'!$F$49:$F$54</c:f>
              <c:numCache>
                <c:formatCode>General</c:formatCode>
                <c:ptCount val="6"/>
                <c:pt idx="0">
                  <c:v>0.14814814814814817</c:v>
                </c:pt>
                <c:pt idx="1">
                  <c:v>0.11111111111111112</c:v>
                </c:pt>
                <c:pt idx="2">
                  <c:v>7.4074074074074084E-2</c:v>
                </c:pt>
                <c:pt idx="3">
                  <c:v>7.4074074074074084E-2</c:v>
                </c:pt>
                <c:pt idx="4">
                  <c:v>7.4074074074074084E-2</c:v>
                </c:pt>
                <c:pt idx="5">
                  <c:v>3.7037037037037042E-2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Weapon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1'!$F$59:$F$64</c:f>
              <c:numCache>
                <c:formatCode>General</c:formatCode>
                <c:ptCount val="6"/>
                <c:pt idx="0">
                  <c:v>1.1851851851851853</c:v>
                </c:pt>
                <c:pt idx="1">
                  <c:v>0.88888888888888895</c:v>
                </c:pt>
                <c:pt idx="2">
                  <c:v>0.59259259259259267</c:v>
                </c:pt>
                <c:pt idx="3">
                  <c:v>0.59259259259259267</c:v>
                </c:pt>
                <c:pt idx="4">
                  <c:v>0.59259259259259267</c:v>
                </c:pt>
                <c:pt idx="5">
                  <c:v>0.29629629629629634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Weapon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1'!$F$69:$F$74</c:f>
              <c:numCache>
                <c:formatCode>General</c:formatCode>
                <c:ptCount val="6"/>
                <c:pt idx="0">
                  <c:v>0.34722222222222227</c:v>
                </c:pt>
                <c:pt idx="1">
                  <c:v>0.34722222222222227</c:v>
                </c:pt>
                <c:pt idx="2">
                  <c:v>0.27777777777777779</c:v>
                </c:pt>
                <c:pt idx="3">
                  <c:v>0.27777777777777779</c:v>
                </c:pt>
                <c:pt idx="4">
                  <c:v>0.27777777777777779</c:v>
                </c:pt>
                <c:pt idx="5">
                  <c:v>0.20833333333333334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Wapon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1'!$F$79:$F$84</c:f>
              <c:numCache>
                <c:formatCode>General</c:formatCode>
                <c:ptCount val="6"/>
                <c:pt idx="0">
                  <c:v>7.4074074074074084E-2</c:v>
                </c:pt>
                <c:pt idx="1">
                  <c:v>5.5555555555555559E-2</c:v>
                </c:pt>
                <c:pt idx="2">
                  <c:v>3.7037037037037042E-2</c:v>
                </c:pt>
                <c:pt idx="3">
                  <c:v>3.7037037037037042E-2</c:v>
                </c:pt>
                <c:pt idx="4">
                  <c:v>3.7037037037037042E-2</c:v>
                </c:pt>
                <c:pt idx="5">
                  <c:v>1.8518518518518521E-2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1'!$F$90:$F$95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1'!$F$100:$F$105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1'!$F$110:$F$115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1856"/>
        <c:axId val="439414992"/>
      </c:scatterChart>
      <c:valAx>
        <c:axId val="43941185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4992"/>
        <c:crosses val="autoZero"/>
        <c:crossBetween val="midCat"/>
        <c:majorUnit val="1"/>
        <c:minorUnit val="1"/>
      </c:valAx>
      <c:valAx>
        <c:axId val="4394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Weapon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1'!$E$29:$E$34</c:f>
              <c:numCache>
                <c:formatCode>General</c:formatCode>
                <c:ptCount val="6"/>
                <c:pt idx="0">
                  <c:v>1.3333333333333335</c:v>
                </c:pt>
                <c:pt idx="1">
                  <c:v>1</c:v>
                </c:pt>
                <c:pt idx="2">
                  <c:v>0.66666666666666674</c:v>
                </c:pt>
                <c:pt idx="3">
                  <c:v>0.66666666666666674</c:v>
                </c:pt>
                <c:pt idx="4">
                  <c:v>0.66666666666666674</c:v>
                </c:pt>
                <c:pt idx="5">
                  <c:v>0.33333333333333337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Weapon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1'!$E$39:$E$44</c:f>
              <c:numCache>
                <c:formatCode>General</c:formatCode>
                <c:ptCount val="6"/>
                <c:pt idx="0">
                  <c:v>0.59259259259259267</c:v>
                </c:pt>
                <c:pt idx="1">
                  <c:v>0.44444444444444448</c:v>
                </c:pt>
                <c:pt idx="2">
                  <c:v>0.29629629629629634</c:v>
                </c:pt>
                <c:pt idx="3">
                  <c:v>0.29629629629629634</c:v>
                </c:pt>
                <c:pt idx="4">
                  <c:v>0.29629629629629634</c:v>
                </c:pt>
                <c:pt idx="5">
                  <c:v>0.14814814814814817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Weapon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1'!$E$49:$E$54</c:f>
              <c:numCache>
                <c:formatCode>General</c:formatCode>
                <c:ptCount val="6"/>
                <c:pt idx="0">
                  <c:v>0.29629629629629634</c:v>
                </c:pt>
                <c:pt idx="1">
                  <c:v>0.22222222222222224</c:v>
                </c:pt>
                <c:pt idx="2">
                  <c:v>0.14814814814814817</c:v>
                </c:pt>
                <c:pt idx="3">
                  <c:v>0.14814814814814817</c:v>
                </c:pt>
                <c:pt idx="4">
                  <c:v>0.14814814814814817</c:v>
                </c:pt>
                <c:pt idx="5">
                  <c:v>7.4074074074074084E-2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Weapon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1'!$E$59:$E$64</c:f>
              <c:numCache>
                <c:formatCode>General</c:formatCode>
                <c:ptCount val="6"/>
                <c:pt idx="0">
                  <c:v>2.3703703703703707</c:v>
                </c:pt>
                <c:pt idx="1">
                  <c:v>1.7777777777777779</c:v>
                </c:pt>
                <c:pt idx="2">
                  <c:v>1.1851851851851853</c:v>
                </c:pt>
                <c:pt idx="3">
                  <c:v>1.1851851851851853</c:v>
                </c:pt>
                <c:pt idx="4">
                  <c:v>1.1851851851851853</c:v>
                </c:pt>
                <c:pt idx="5">
                  <c:v>0.59259259259259267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Weapon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1'!$E$69:$E$74</c:f>
              <c:numCache>
                <c:formatCode>General</c:formatCode>
                <c:ptCount val="6"/>
                <c:pt idx="0">
                  <c:v>0.69444444444444453</c:v>
                </c:pt>
                <c:pt idx="1">
                  <c:v>0.69444444444444453</c:v>
                </c:pt>
                <c:pt idx="2">
                  <c:v>0.55555555555555558</c:v>
                </c:pt>
                <c:pt idx="3">
                  <c:v>0.55555555555555558</c:v>
                </c:pt>
                <c:pt idx="4">
                  <c:v>0.55555555555555558</c:v>
                </c:pt>
                <c:pt idx="5">
                  <c:v>0.41666666666666669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Wapon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1'!$E$79:$E$84</c:f>
              <c:numCache>
                <c:formatCode>General</c:formatCode>
                <c:ptCount val="6"/>
                <c:pt idx="0">
                  <c:v>0.14814814814814817</c:v>
                </c:pt>
                <c:pt idx="1">
                  <c:v>0.11111111111111112</c:v>
                </c:pt>
                <c:pt idx="2">
                  <c:v>7.4074074074074084E-2</c:v>
                </c:pt>
                <c:pt idx="3">
                  <c:v>7.4074074074074084E-2</c:v>
                </c:pt>
                <c:pt idx="4">
                  <c:v>7.4074074074074084E-2</c:v>
                </c:pt>
                <c:pt idx="5">
                  <c:v>3.7037037037037042E-2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1'!$E$90:$E$95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1'!$E$100:$E$105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1'!$E$110:$E$115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4600"/>
        <c:axId val="439415384"/>
      </c:scatterChart>
      <c:valAx>
        <c:axId val="439414600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5384"/>
        <c:crosses val="autoZero"/>
        <c:crossBetween val="midCat"/>
        <c:majorUnit val="1"/>
        <c:minorUnit val="1"/>
      </c:valAx>
      <c:valAx>
        <c:axId val="4394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checked="Checked" fmlaLink="$AF$106" lockText="1" noThreeD="1"/>
</file>

<file path=xl/ctrlProps/ctrlProp111.xml><?xml version="1.0" encoding="utf-8"?>
<formControlPr xmlns="http://schemas.microsoft.com/office/spreadsheetml/2009/9/main" objectType="CheckBox" checked="Checked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checked="Checked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checked="Checked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checked="Checked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14</xdr:col>
          <xdr:colOff>0</xdr:colOff>
          <xdr:row>32</xdr:row>
          <xdr:rowOff>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14</xdr:col>
          <xdr:colOff>0</xdr:colOff>
          <xdr:row>42</xdr:row>
          <xdr:rowOff>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304800</xdr:colOff>
          <xdr:row>42</xdr:row>
          <xdr:rowOff>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14</xdr:col>
          <xdr:colOff>0</xdr:colOff>
          <xdr:row>52</xdr:row>
          <xdr:rowOff>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14</xdr:col>
          <xdr:colOff>0</xdr:colOff>
          <xdr:row>62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14</xdr:col>
          <xdr:colOff>0</xdr:colOff>
          <xdr:row>72</xdr:row>
          <xdr:rowOff>0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14</xdr:col>
          <xdr:colOff>0</xdr:colOff>
          <xdr:row>82</xdr:row>
          <xdr:rowOff>0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52928</xdr:colOff>
      <xdr:row>26</xdr:row>
      <xdr:rowOff>108054</xdr:rowOff>
    </xdr:from>
    <xdr:to>
      <xdr:col>84</xdr:col>
      <xdr:colOff>280883</xdr:colOff>
      <xdr:row>87</xdr:row>
      <xdr:rowOff>101402</xdr:rowOff>
    </xdr:to>
    <xdr:grpSp>
      <xdr:nvGrpSpPr>
        <xdr:cNvPr id="80" name="Group 79"/>
        <xdr:cNvGrpSpPr/>
      </xdr:nvGrpSpPr>
      <xdr:grpSpPr>
        <a:xfrm>
          <a:off x="9873203" y="108054"/>
          <a:ext cx="10810230" cy="11147123"/>
          <a:chOff x="-7731576" y="75127434"/>
          <a:chExt cx="11454441" cy="11020390"/>
        </a:xfrm>
      </xdr:grpSpPr>
      <xdr:graphicFrame macro="">
        <xdr:nvGraphicFramePr>
          <xdr:cNvPr id="81" name="Chart 80"/>
          <xdr:cNvGraphicFramePr/>
        </xdr:nvGraphicFramePr>
        <xdr:xfrm>
          <a:off x="-7731576" y="75127434"/>
          <a:ext cx="11443606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/>
          <xdr:cNvGraphicFramePr>
            <a:graphicFrameLocks/>
          </xdr:cNvGraphicFramePr>
        </xdr:nvGraphicFramePr>
        <xdr:xfrm>
          <a:off x="-7720744" y="80652722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20</xdr:col>
      <xdr:colOff>169203</xdr:colOff>
      <xdr:row>59</xdr:row>
      <xdr:rowOff>146676</xdr:rowOff>
    </xdr:from>
    <xdr:to>
      <xdr:col>64</xdr:col>
      <xdr:colOff>94686</xdr:colOff>
      <xdr:row>84</xdr:row>
      <xdr:rowOff>126587</xdr:rowOff>
    </xdr:to>
    <xdr:grpSp>
      <xdr:nvGrpSpPr>
        <xdr:cNvPr id="83" name="Group 82"/>
        <xdr:cNvGrpSpPr/>
      </xdr:nvGrpSpPr>
      <xdr:grpSpPr>
        <a:xfrm>
          <a:off x="9989478" y="6166476"/>
          <a:ext cx="687483" cy="4609061"/>
          <a:chOff x="10019633" y="628312"/>
          <a:chExt cx="728235" cy="3042727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84" name="Picture 83"/>
              <xdr:cNvPicPr>
                <a:picLocks noChangeAspect="1" noChangeArrowheads="1"/>
                <a:extLst>
                  <a:ext uri="{84589F7E-364E-4C9E-8A38-B11213B215E9}">
                    <a14:cameraTool cellRange="$CJ$141:$CJ$149" spid="_x0000_s6317"/>
                  </a:ext>
                </a:extLst>
              </xdr:cNvPicPr>
            </xdr:nvPicPr>
            <xdr:blipFill rotWithShape="1">
              <a:blip xmlns:r="http://schemas.openxmlformats.org/officeDocument/2006/relationships" r:embed="rId3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85" name="TextBox 84"/>
          <xdr:cNvSpPr txBox="1"/>
        </xdr:nvSpPr>
        <xdr:spPr>
          <a:xfrm>
            <a:off x="10233817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19050</xdr:colOff>
          <xdr:row>40</xdr:row>
          <xdr:rowOff>180975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2</xdr:col>
          <xdr:colOff>0</xdr:colOff>
          <xdr:row>105</xdr:row>
          <xdr:rowOff>114300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164986</xdr:colOff>
      <xdr:row>29</xdr:row>
      <xdr:rowOff>52023</xdr:rowOff>
    </xdr:from>
    <xdr:to>
      <xdr:col>64</xdr:col>
      <xdr:colOff>92149</xdr:colOff>
      <xdr:row>54</xdr:row>
      <xdr:rowOff>31934</xdr:rowOff>
    </xdr:to>
    <xdr:grpSp>
      <xdr:nvGrpSpPr>
        <xdr:cNvPr id="122" name="Group 121"/>
        <xdr:cNvGrpSpPr/>
      </xdr:nvGrpSpPr>
      <xdr:grpSpPr>
        <a:xfrm>
          <a:off x="9985261" y="556848"/>
          <a:ext cx="689163" cy="4609061"/>
          <a:chOff x="10019633" y="628312"/>
          <a:chExt cx="728234" cy="3042727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123" name="Picture 122"/>
              <xdr:cNvPicPr>
                <a:picLocks noChangeAspect="1" noChangeArrowheads="1"/>
                <a:extLst>
                  <a:ext uri="{84589F7E-364E-4C9E-8A38-B11213B215E9}">
                    <a14:cameraTool cellRange="$CI$141:$CI$149" spid="_x0000_s6318"/>
                  </a:ext>
                </a:extLst>
              </xdr:cNvPicPr>
            </xdr:nvPicPr>
            <xdr:blipFill rotWithShape="1">
              <a:blip xmlns:r="http://schemas.openxmlformats.org/officeDocument/2006/relationships" r:embed="rId4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124" name="TextBox 123"/>
          <xdr:cNvSpPr txBox="1"/>
        </xdr:nvSpPr>
        <xdr:spPr>
          <a:xfrm>
            <a:off x="10233816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A1055"/>
  <sheetViews>
    <sheetView tabSelected="1" topLeftCell="A27" zoomScaleNormal="100" workbookViewId="0">
      <selection activeCell="C87" sqref="C87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1" width="8.7109375" style="18" hidden="1" customWidth="1"/>
    <col min="62" max="63" width="8.7109375" style="13" hidden="1" customWidth="1"/>
    <col min="64" max="65" width="8.7109375" style="26"/>
    <col min="66" max="66" width="5.7109375" style="26" customWidth="1"/>
    <col min="67" max="68" width="8.7109375" style="26"/>
    <col min="69" max="70" width="2.7109375" style="26" customWidth="1"/>
    <col min="71" max="75" width="8.7109375" style="26"/>
    <col min="76" max="81" width="8.7109375" style="13"/>
    <col min="82" max="83" width="2.7109375" style="13" customWidth="1"/>
    <col min="84" max="86" width="8.7109375" style="13"/>
    <col min="87" max="88" width="15.85546875" style="13" customWidth="1"/>
    <col min="89" max="157" width="8.7109375" style="13"/>
    <col min="158" max="16384" width="8.7109375" style="1"/>
  </cols>
  <sheetData>
    <row r="1" spans="1:24" hidden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</row>
    <row r="2" spans="1:24" hidden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4" hidden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4" hidden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4" hidden="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4" hidden="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4" hidden="1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4" hidden="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4" ht="15.75" hidden="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X9" s="28"/>
    </row>
    <row r="10" spans="1:24" hidden="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4" hidden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4" hidden="1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4" hidden="1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4" hidden="1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4" hidden="1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4" hidden="1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157" hidden="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V17" s="192"/>
      <c r="W17" s="192"/>
      <c r="X17" s="192"/>
      <c r="Y17" s="192"/>
      <c r="Z17" s="192"/>
      <c r="AA17" s="192"/>
      <c r="AB17" s="192"/>
      <c r="AC17" s="192"/>
    </row>
    <row r="18" spans="1:157" hidden="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W18" s="23"/>
    </row>
    <row r="19" spans="1:157" hidden="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W19" s="23"/>
    </row>
    <row r="20" spans="1:157" hidden="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157" hidden="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157" hidden="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157" hidden="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157" hidden="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157" hidden="1">
      <c r="A25" s="183"/>
      <c r="B25" s="183"/>
      <c r="C25" s="183"/>
      <c r="D25" s="183"/>
      <c r="E25" s="183"/>
      <c r="F25" s="183"/>
      <c r="G25" s="183"/>
      <c r="H25" s="183"/>
      <c r="I25" s="13"/>
      <c r="J25" s="13"/>
      <c r="K25" s="13"/>
      <c r="L25" s="13"/>
      <c r="M25" s="13"/>
      <c r="N25" s="13"/>
      <c r="O25" s="13"/>
      <c r="P25" s="183"/>
      <c r="Q25" s="183"/>
      <c r="R25" s="183"/>
      <c r="S25" s="183"/>
      <c r="T25" s="183"/>
      <c r="V25" s="192"/>
      <c r="W25" s="192"/>
      <c r="X25" s="192"/>
      <c r="Y25" s="192"/>
      <c r="Z25" s="192"/>
      <c r="AA25" s="192"/>
      <c r="AB25" s="192"/>
      <c r="AC25" s="192"/>
    </row>
    <row r="26" spans="1:157" hidden="1">
      <c r="A26" s="183"/>
      <c r="B26" s="183"/>
      <c r="C26" s="183"/>
      <c r="D26" s="183"/>
      <c r="E26" s="183"/>
      <c r="F26" s="183"/>
      <c r="G26" s="183"/>
      <c r="H26" s="183"/>
      <c r="I26" s="13"/>
      <c r="J26" s="13"/>
      <c r="K26" s="13"/>
      <c r="L26" s="13"/>
      <c r="M26" s="13"/>
      <c r="N26" s="13"/>
      <c r="O26" s="13"/>
      <c r="P26" s="183"/>
      <c r="Q26" s="183"/>
      <c r="R26" s="183"/>
      <c r="S26" s="183"/>
      <c r="T26" s="183"/>
    </row>
    <row r="27" spans="1:157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</row>
    <row r="28" spans="1:157" ht="15" customHeight="1">
      <c r="A28" s="121"/>
      <c r="B28" s="193" t="str">
        <f>IF(I30="","",I30)</f>
        <v>Weapon 1</v>
      </c>
      <c r="C28" s="193"/>
      <c r="D28" s="6"/>
      <c r="E28" s="15" t="s">
        <v>11</v>
      </c>
      <c r="F28" s="6" t="s">
        <v>7</v>
      </c>
      <c r="G28" s="195"/>
      <c r="H28" s="82"/>
      <c r="I28" s="197" t="str">
        <f>IF(I30="","",I30)</f>
        <v>Weapon 1</v>
      </c>
      <c r="J28" s="197"/>
      <c r="K28" s="197"/>
      <c r="L28" s="197"/>
      <c r="M28" s="197"/>
      <c r="N28" s="197"/>
      <c r="O28" s="197"/>
      <c r="P28" s="197"/>
      <c r="Q28" s="93"/>
      <c r="R28" s="197"/>
      <c r="S28" s="197"/>
      <c r="T28" s="83"/>
      <c r="V28" s="198" t="s">
        <v>15</v>
      </c>
      <c r="W28" s="199"/>
      <c r="X28" s="199"/>
      <c r="Y28" s="199"/>
      <c r="Z28" s="199"/>
      <c r="AA28" s="199"/>
      <c r="AB28" s="199"/>
      <c r="AC28" s="199"/>
      <c r="AD28" s="199" t="s">
        <v>21</v>
      </c>
      <c r="AE28" s="199"/>
      <c r="AF28" s="199"/>
      <c r="AG28" s="199"/>
      <c r="AH28" s="184"/>
      <c r="AI28" s="184"/>
      <c r="AJ28" s="199" t="s">
        <v>88</v>
      </c>
      <c r="AK28" s="199"/>
      <c r="AL28" s="199"/>
      <c r="AM28" s="199"/>
      <c r="AN28" s="199"/>
      <c r="AO28" s="199" t="s">
        <v>89</v>
      </c>
      <c r="AP28" s="199"/>
      <c r="AQ28" s="199"/>
      <c r="AR28" s="199"/>
      <c r="AS28" s="199"/>
      <c r="AT28" s="199"/>
      <c r="AU28" s="199"/>
      <c r="AV28" s="199"/>
      <c r="AW28" s="199"/>
      <c r="AX28" s="199"/>
      <c r="AY28" s="199"/>
      <c r="AZ28" s="199"/>
      <c r="BA28" s="199"/>
      <c r="BB28" s="199" t="s">
        <v>90</v>
      </c>
      <c r="BC28" s="199"/>
      <c r="BD28" s="199"/>
      <c r="BE28" s="199"/>
      <c r="BF28" s="199"/>
      <c r="BG28" s="199"/>
      <c r="BH28" s="199"/>
      <c r="BI28" s="199"/>
      <c r="BJ28" s="199" t="s">
        <v>91</v>
      </c>
      <c r="BK28" s="202"/>
      <c r="CJ28" s="94"/>
    </row>
    <row r="29" spans="1:157" ht="15" customHeight="1">
      <c r="A29" s="122"/>
      <c r="B29" s="194"/>
      <c r="C29" s="194"/>
      <c r="D29" s="54" t="s">
        <v>1</v>
      </c>
      <c r="E29" s="165">
        <f>IF(AND(AD29,AF36),BD29+BF29,NA())</f>
        <v>1.3333333333333335</v>
      </c>
      <c r="F29" s="30">
        <f>IFERROR(E29/P30,NA())</f>
        <v>8.8888888888888892E-2</v>
      </c>
      <c r="G29" s="196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60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14">
        <f>IF(AF34,IF(P32="2+",5/6,IF(P32="3+",4/6,IF(P32="4+",3/6,IF(P32="5+",2/6,IF(P32="6+",1/6,IF(P32="7+",0/6)))))),0)</f>
        <v>0</v>
      </c>
      <c r="AA29" s="19" t="s">
        <v>57</v>
      </c>
      <c r="AB29" s="19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87</v>
      </c>
      <c r="AJ29" s="20">
        <f>IF(OR(AF29,AF30),V31*V30,(V30+X29)*V31)</f>
        <v>6</v>
      </c>
      <c r="AK29" s="20" t="s">
        <v>77</v>
      </c>
      <c r="AL29" s="20">
        <f>IF(OR(AF29,AF30),AJ34*V30,(V30+X29)*AJ34)</f>
        <v>0</v>
      </c>
      <c r="AM29" s="20" t="s">
        <v>79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70</v>
      </c>
      <c r="AP29" s="21">
        <f>IF(OR(AF31,AF32),AL34*AN29,AL34*(AN29+X30))</f>
        <v>4</v>
      </c>
      <c r="AQ29" s="203" t="s">
        <v>77</v>
      </c>
      <c r="AR29" s="20">
        <f>IF(AF35,AL34*IF(OR(AF31,AF32),AB29,AB29+X30),0)</f>
        <v>0</v>
      </c>
      <c r="AS29" s="203" t="s">
        <v>64</v>
      </c>
      <c r="AT29" s="20">
        <f>IF(AF32,AL34-(AL34*AN29),IF(AF31,(1/6)*AL34,0))</f>
        <v>0</v>
      </c>
      <c r="AU29" s="203" t="s">
        <v>60</v>
      </c>
      <c r="AV29" s="20">
        <f>(AN29+X30)*AT29</f>
        <v>0</v>
      </c>
      <c r="AW29" s="203" t="s">
        <v>78</v>
      </c>
      <c r="AX29" s="20">
        <f>IF(AF35,AT29*(AB29+X30),0)</f>
        <v>0</v>
      </c>
      <c r="AY29" s="203" t="s">
        <v>65</v>
      </c>
      <c r="AZ29" s="20">
        <f>AV29+AP29</f>
        <v>4</v>
      </c>
      <c r="BA29" s="203" t="s">
        <v>63</v>
      </c>
      <c r="BB29" s="20">
        <f>IF(AB32&lt;0,((AZ29-(AR29+AX29))*(1-(V33+V29)))+((AX29+AR29)*(1-(V29+AB32))),AZ29*(1-(V29+V33)))</f>
        <v>1.3333333333333335</v>
      </c>
      <c r="BC29" s="203" t="s">
        <v>68</v>
      </c>
      <c r="BD29" s="18">
        <f>IF(AB31&gt;0,((BB29-(AR29+AX29))*V34)+((AR29+AX29)*AB31),BB29*V34)</f>
        <v>1.3333333333333335</v>
      </c>
      <c r="BE29" s="203" t="s">
        <v>76</v>
      </c>
      <c r="BF29" s="18">
        <f>(Z32*(AJ30+AJ33+AL30+AL33))+((AR29+AX29)*AB30)</f>
        <v>0</v>
      </c>
      <c r="BG29" s="203" t="s">
        <v>69</v>
      </c>
      <c r="BH29" s="181">
        <f t="shared" ref="BH29:BH34" si="0">IF(AD29,BD29+BF29,NA())</f>
        <v>1.3333333333333335</v>
      </c>
      <c r="BI29" s="124" t="s">
        <v>46</v>
      </c>
      <c r="BJ29" s="18">
        <f>IFERROR(IF(AD29,E29,0)+IF(AD30,E30,0)+IF(AD31,E31,0)+IF(AD32,E32,0)+IF(AD33,E33,0)+IF(AD34,E34,0),NA())</f>
        <v>4.666666666666667</v>
      </c>
      <c r="BK29" s="161" t="s">
        <v>82</v>
      </c>
      <c r="CK29" s="94"/>
    </row>
    <row r="30" spans="1:157" ht="15" customHeight="1">
      <c r="A30" s="122"/>
      <c r="B30" s="194"/>
      <c r="C30" s="194"/>
      <c r="D30" s="54" t="s">
        <v>2</v>
      </c>
      <c r="E30" s="165">
        <f>IF(AND(AD30,AF36),BD30+BF30,NA())</f>
        <v>1</v>
      </c>
      <c r="F30" s="30">
        <f>IFERROR(E30/P30,NA())</f>
        <v>6.6666666666666666E-2</v>
      </c>
      <c r="G30" s="196"/>
      <c r="H30" s="84"/>
      <c r="I30" s="4" t="s">
        <v>103</v>
      </c>
      <c r="J30" s="5" t="s">
        <v>20</v>
      </c>
      <c r="K30" s="5" t="s">
        <v>18</v>
      </c>
      <c r="L30" s="5">
        <v>12</v>
      </c>
      <c r="M30" s="5">
        <v>4</v>
      </c>
      <c r="N30" s="5">
        <v>0</v>
      </c>
      <c r="O30" s="5">
        <v>1</v>
      </c>
      <c r="P30" s="5">
        <v>15</v>
      </c>
      <c r="Q30" s="77"/>
      <c r="R30" s="13"/>
      <c r="S30" s="94"/>
      <c r="T30" s="85"/>
      <c r="V30" s="160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14">
        <f>IF(AF34,IF(P33="D3",2,IF(P33="2D3",4,IF(P33="D6",3.5,IF(P33="2D6",7,P33)))),0)</f>
        <v>0</v>
      </c>
      <c r="AA30" s="14" t="s">
        <v>41</v>
      </c>
      <c r="AB30" s="14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/>
      <c r="AI30" s="14"/>
      <c r="AJ30" s="20">
        <f>IF(AF34,V31*IF(OR(AF29,AF30),Z29,Z29+X29),0)</f>
        <v>0</v>
      </c>
      <c r="AK30" s="20" t="s">
        <v>64</v>
      </c>
      <c r="AL30" s="20">
        <f>IF(AF34,AJ34*IF(OR(AF29,AF30),Z29,Z29+X29),0)</f>
        <v>0</v>
      </c>
      <c r="AM30" s="20" t="s">
        <v>66</v>
      </c>
      <c r="AN30" s="20">
        <f>IF(X31&gt;0,X31,IF(AND(X32&gt;0,4&gt;V32),X32,IF(V32&gt;=2*4,5/6,IF(V32&gt;4,4/6,IF(V32=4,3/6,IF(V32&lt;=4/2,1/6,IF(V32&lt;4,2/6)))))))</f>
        <v>0.5</v>
      </c>
      <c r="AO30" s="20" t="s">
        <v>71</v>
      </c>
      <c r="AP30" s="21">
        <f>IF(OR(AF31,AF32),AL34*AN30,AL34*(AN30+X30))</f>
        <v>3</v>
      </c>
      <c r="AQ30" s="203"/>
      <c r="AR30" s="20">
        <f>IF(AF35,AL34*IF(OR(AF31,AF32),AB29,AB29+X30),0)</f>
        <v>0</v>
      </c>
      <c r="AS30" s="203"/>
      <c r="AT30" s="20">
        <f>IF(AF32,AL34-(AL34*AN30),IF(AF31,(1/6)*AL34,0))</f>
        <v>0</v>
      </c>
      <c r="AU30" s="203"/>
      <c r="AV30" s="20">
        <f>(AN30+X30)*AT30</f>
        <v>0</v>
      </c>
      <c r="AW30" s="203"/>
      <c r="AX30" s="20">
        <f>IF(AF35,AT30*(AB29+X30),0)</f>
        <v>0</v>
      </c>
      <c r="AY30" s="203"/>
      <c r="AZ30" s="20">
        <f t="shared" ref="AZ30:AZ34" si="1">AV30+AP30</f>
        <v>3</v>
      </c>
      <c r="BA30" s="203"/>
      <c r="BB30" s="20">
        <f>IF(AB32&lt;0,((AZ30-(AR30+AX30))*(1-(V33+V29)))+((AX30+AR30)*(1-(V29+AB32))),AZ30*(1-(V29+V33)))</f>
        <v>1</v>
      </c>
      <c r="BC30" s="203"/>
      <c r="BD30" s="18">
        <f>IF(AB31&gt;0,((BB30-(AR30+AX30))*V34)+((AR30+AX30)*AB31),BB30*V34)</f>
        <v>1</v>
      </c>
      <c r="BE30" s="203"/>
      <c r="BF30" s="18">
        <f>(Z32*(AJ30+AJ33+AL30+AL33))+((AR30+AX30)*AB30)</f>
        <v>0</v>
      </c>
      <c r="BG30" s="203"/>
      <c r="BH30" s="181">
        <f t="shared" si="0"/>
        <v>1</v>
      </c>
      <c r="BI30" s="124" t="s">
        <v>47</v>
      </c>
      <c r="BJ30" s="18">
        <f>IFERROR(BJ29/AD35,NA())</f>
        <v>0.77777777777777779</v>
      </c>
      <c r="BK30" s="161" t="s">
        <v>11</v>
      </c>
      <c r="CK30" s="94"/>
    </row>
    <row r="31" spans="1:157" ht="15" customHeight="1">
      <c r="A31" s="122"/>
      <c r="B31" s="194"/>
      <c r="C31" s="194"/>
      <c r="D31" s="54" t="s">
        <v>3</v>
      </c>
      <c r="E31" s="165">
        <f>IF(AND(AD31,AF36),BD31+BF31,NA())</f>
        <v>0.66666666666666674</v>
      </c>
      <c r="F31" s="30">
        <f>IFERROR(E31/P30,NA())</f>
        <v>4.4444444444444446E-2</v>
      </c>
      <c r="G31" s="196"/>
      <c r="H31" s="84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85"/>
      <c r="V31" s="162">
        <f>(IF(L30="D3",2,IF(L30="2D3",4,IF(L30="D6",3.5,IF(L30="2D6",7,IF(L30="3D6",10.5,L30))))))</f>
        <v>12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14">
        <f>IF(AF34,IF(P34="D3",2,IF(P34="2D3",4,IF(P34="D6",3.5,IF(P34="2D6",7,P34)))),0)</f>
        <v>0</v>
      </c>
      <c r="AA31" s="14" t="s">
        <v>42</v>
      </c>
      <c r="AB31" s="14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/>
      <c r="AI31" s="14"/>
      <c r="AJ31" s="20">
        <f>IF(AF30,V31-(V31*V30),IF(AF29,(1/6)*V31,0))</f>
        <v>0</v>
      </c>
      <c r="AK31" s="20" t="s">
        <v>60</v>
      </c>
      <c r="AL31" s="20">
        <f>IF(AF30,AJ34-(AJ34*V30),IF(AF29,(1/6)*AJ34,0))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72</v>
      </c>
      <c r="AP31" s="21">
        <f>IF(OR(AF31,AF32),AL34*AN31,AL34*(AN31+X30))</f>
        <v>2</v>
      </c>
      <c r="AQ31" s="203"/>
      <c r="AR31" s="20">
        <f>IF(AF35,AL34*IF(OR(AF31,AF32),AB29,AB29+X30),0)</f>
        <v>0</v>
      </c>
      <c r="AS31" s="203"/>
      <c r="AT31" s="20">
        <f>IF(AF32,AL34-(AL34*AN31),IF(AF31,(1/6)*AL34,0))</f>
        <v>0</v>
      </c>
      <c r="AU31" s="203"/>
      <c r="AV31" s="20">
        <f>(AN31+X30)*AT31</f>
        <v>0</v>
      </c>
      <c r="AW31" s="203"/>
      <c r="AX31" s="20">
        <f>IF(AF35,AT31*(AB29+X30),0)</f>
        <v>0</v>
      </c>
      <c r="AY31" s="203"/>
      <c r="AZ31" s="20">
        <f t="shared" si="1"/>
        <v>2</v>
      </c>
      <c r="BA31" s="203"/>
      <c r="BB31" s="20">
        <f>IF(AB32&lt;0,((AZ31-(AR31+AX31))*(1-(V33+V29)))+((AX31+AR31)*(1-(V29+AB32))),AZ31*(1-(V29+V33)))</f>
        <v>0.66666666666666674</v>
      </c>
      <c r="BC31" s="203"/>
      <c r="BD31" s="18">
        <f>IF(AB31&gt;0,((BB31-(AR31+AX31))*V34)+((AR31+AX31)*AB31),BB31*V34)</f>
        <v>0.66666666666666674</v>
      </c>
      <c r="BE31" s="203"/>
      <c r="BF31" s="18">
        <f>(Z32*(AJ30+AJ33+AL30+AL33))+((AR31+AX31)*AB30)</f>
        <v>0</v>
      </c>
      <c r="BG31" s="203"/>
      <c r="BH31" s="181">
        <f t="shared" si="0"/>
        <v>0.66666666666666674</v>
      </c>
      <c r="BI31" s="124" t="s">
        <v>48</v>
      </c>
      <c r="BK31" s="117"/>
    </row>
    <row r="32" spans="1:157" ht="15" customHeight="1">
      <c r="A32" s="120"/>
      <c r="B32" s="123"/>
      <c r="C32" s="123"/>
      <c r="D32" s="54" t="s">
        <v>4</v>
      </c>
      <c r="E32" s="165">
        <f>IF(AND(AD32,AF36),BD32+BF32,NA())</f>
        <v>0.66666666666666674</v>
      </c>
      <c r="F32" s="30">
        <f>IFERROR(E32/P30,NA())</f>
        <v>4.4444444444444446E-2</v>
      </c>
      <c r="G32" s="196"/>
      <c r="H32" s="84"/>
      <c r="I32" s="185" t="str">
        <f>"+- to hit"</f>
        <v>+- to hit</v>
      </c>
      <c r="J32" s="5">
        <v>0</v>
      </c>
      <c r="K32" s="79"/>
      <c r="L32" s="185" t="str">
        <f>"+- to wound"</f>
        <v>+- to wound</v>
      </c>
      <c r="M32" s="5">
        <v>0</v>
      </c>
      <c r="N32" s="201" t="s">
        <v>24</v>
      </c>
      <c r="O32" s="201"/>
      <c r="P32" s="5" t="s">
        <v>19</v>
      </c>
      <c r="Q32" s="201" t="s">
        <v>25</v>
      </c>
      <c r="R32" s="201"/>
      <c r="S32" s="5" t="s">
        <v>19</v>
      </c>
      <c r="T32" s="86"/>
      <c r="V32" s="162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14">
        <f>IF(AF34,IF(P35="D3",2,IF(P35="2D3",4,IF(P35="D6",3.5,IF(P35="2D6",7,P35)))),0)</f>
        <v>0</v>
      </c>
      <c r="AA32" s="14" t="s">
        <v>40</v>
      </c>
      <c r="AB32" s="14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(V30+X29)*AJ31</f>
        <v>0</v>
      </c>
      <c r="AK32" s="14" t="s">
        <v>78</v>
      </c>
      <c r="AL32" s="22">
        <f>(V30+X29)*AL31</f>
        <v>0</v>
      </c>
      <c r="AM32" s="21" t="s">
        <v>80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73</v>
      </c>
      <c r="AP32" s="21">
        <f>IF(OR(AF31,AF32),AL34*AN32,AL34*(AN32+X30))</f>
        <v>2</v>
      </c>
      <c r="AQ32" s="203"/>
      <c r="AR32" s="20">
        <f>IF(AF35,AL34*IF(OR(AF31,AF32),AB29,AB29+X30),0)</f>
        <v>0</v>
      </c>
      <c r="AS32" s="203"/>
      <c r="AT32" s="20">
        <f>IF(AF32,AL34-(AL34*AN32),IF(AF31,(1/6)*AL34,0))</f>
        <v>0</v>
      </c>
      <c r="AU32" s="203"/>
      <c r="AV32" s="20">
        <f>(AN32+X30)*AT32</f>
        <v>0</v>
      </c>
      <c r="AW32" s="203"/>
      <c r="AX32" s="20">
        <f>IF(AF35,AT32*(AB29+X30),0)</f>
        <v>0</v>
      </c>
      <c r="AY32" s="203"/>
      <c r="AZ32" s="20">
        <f t="shared" si="1"/>
        <v>2</v>
      </c>
      <c r="BA32" s="203"/>
      <c r="BB32" s="20">
        <f>IF(AB32&lt;0,((AZ32-(AR32+AX32))*(1-(V33+V29)))+((AX32+AR32)*(1-(V29+AB32))),AZ32*(1-(V29+V33)))</f>
        <v>0.66666666666666674</v>
      </c>
      <c r="BC32" s="203"/>
      <c r="BD32" s="18">
        <f>IF(AB31&gt;0,((BB32-(AR32+AX32))*V34)+((AR32+AX32)*AB31),BB32*V34)</f>
        <v>0.66666666666666674</v>
      </c>
      <c r="BE32" s="203"/>
      <c r="BF32" s="18">
        <f>(Z32*(AJ30+AJ33+AL30+AL33))+((AR32+AX32)*AB30)</f>
        <v>0</v>
      </c>
      <c r="BG32" s="203"/>
      <c r="BH32" s="181">
        <f t="shared" si="0"/>
        <v>0.66666666666666674</v>
      </c>
      <c r="BI32" s="124" t="s">
        <v>49</v>
      </c>
      <c r="BK32" s="117"/>
    </row>
    <row r="33" spans="1:63" ht="15" customHeight="1">
      <c r="A33" s="120"/>
      <c r="B33" s="123"/>
      <c r="C33" s="123"/>
      <c r="D33" s="54" t="s">
        <v>5</v>
      </c>
      <c r="E33" s="165">
        <f>IF(AND(AD33,AF36),BD33+BF33,NA())</f>
        <v>0.66666666666666674</v>
      </c>
      <c r="F33" s="30">
        <f>IFERROR(E33/P30,NA())</f>
        <v>4.4444444444444446E-2</v>
      </c>
      <c r="G33" s="196"/>
      <c r="H33" s="87"/>
      <c r="I33" s="80"/>
      <c r="J33" s="185" t="s">
        <v>16</v>
      </c>
      <c r="K33" s="201" t="s">
        <v>17</v>
      </c>
      <c r="L33" s="201"/>
      <c r="M33" s="201"/>
      <c r="N33" s="201" t="s">
        <v>28</v>
      </c>
      <c r="O33" s="201"/>
      <c r="P33" s="5">
        <v>0</v>
      </c>
      <c r="Q33" s="201" t="s">
        <v>27</v>
      </c>
      <c r="R33" s="201"/>
      <c r="S33" s="5">
        <v>0</v>
      </c>
      <c r="T33" s="86"/>
      <c r="V33" s="162">
        <f>IF(N30="D3",-2/6,IF(N30="2D3",-4/6,IF(N30="D6",-3.5/6,IF(N30="2D6",-7/6,N30/6))))</f>
        <v>0</v>
      </c>
      <c r="W33" s="12" t="s">
        <v>37</v>
      </c>
      <c r="X33" s="12"/>
      <c r="Y33" s="23"/>
      <c r="Z33" s="23"/>
      <c r="AA33" s="19"/>
      <c r="AB33" s="23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IF(AF34,AJ31*(Z29+X29),0)</f>
        <v>0</v>
      </c>
      <c r="AK33" s="24" t="s">
        <v>65</v>
      </c>
      <c r="AL33" s="24">
        <f>IF(AF34,AL31*(Z29+X29),0)</f>
        <v>0</v>
      </c>
      <c r="AM33" s="25" t="s">
        <v>67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74</v>
      </c>
      <c r="AP33" s="21">
        <f>IF(OR(AF31,AF32),AL34*AN33,AL34*(AN33+X30))</f>
        <v>2</v>
      </c>
      <c r="AQ33" s="203"/>
      <c r="AR33" s="20">
        <f>IF(AF35,AL34*IF(OR(AF31,AF32),AB29,AB29+X30),0)</f>
        <v>0</v>
      </c>
      <c r="AS33" s="203"/>
      <c r="AT33" s="20">
        <f>IF(AF32,AL34-(AL34*AN33),IF(AF31,(1/6)*AL34,0))</f>
        <v>0</v>
      </c>
      <c r="AU33" s="203"/>
      <c r="AV33" s="20">
        <f>(AN33+X30)*AT33</f>
        <v>0</v>
      </c>
      <c r="AW33" s="203"/>
      <c r="AX33" s="20">
        <f>IF(AF35,AT33*(AB29+X30),0)</f>
        <v>0</v>
      </c>
      <c r="AY33" s="203"/>
      <c r="AZ33" s="20">
        <f t="shared" si="1"/>
        <v>2</v>
      </c>
      <c r="BA33" s="203"/>
      <c r="BB33" s="20">
        <f>IF(AB32&lt;0,((AZ33-(AR33+AX33))*(1-(V33+V29)))+((AX33+AR33)*(1-(V29+AB32))),AZ33*(1-(V29+V33)))</f>
        <v>0.66666666666666674</v>
      </c>
      <c r="BC33" s="203"/>
      <c r="BD33" s="18">
        <f>IF(AB31&gt;0,((BB33-(AR33+AX33))*V34)+((AR33+AX33)*AB31),BB33*V34)</f>
        <v>0.66666666666666674</v>
      </c>
      <c r="BE33" s="203"/>
      <c r="BF33" s="18">
        <f>(Z32*(AJ30+AJ33+AL30+AL33))+((AR33+AX33)*AB30)</f>
        <v>0</v>
      </c>
      <c r="BG33" s="203"/>
      <c r="BH33" s="181">
        <f t="shared" si="0"/>
        <v>0.66666666666666674</v>
      </c>
      <c r="BI33" s="124" t="s">
        <v>50</v>
      </c>
      <c r="BK33" s="117"/>
    </row>
    <row r="34" spans="1:63" ht="15" customHeight="1">
      <c r="A34" s="63"/>
      <c r="B34" s="64"/>
      <c r="C34" s="64"/>
      <c r="D34" s="54" t="s">
        <v>6</v>
      </c>
      <c r="E34" s="165">
        <f>IF(AND(AD34,AF36),BD34+BF34,NA())</f>
        <v>0.33333333333333337</v>
      </c>
      <c r="F34" s="30">
        <f>IFERROR(E34/P30,NA())</f>
        <v>2.2222222222222223E-2</v>
      </c>
      <c r="G34" s="196"/>
      <c r="H34" s="84"/>
      <c r="I34" s="200" t="s">
        <v>30</v>
      </c>
      <c r="J34" s="200"/>
      <c r="K34" s="200" t="s">
        <v>31</v>
      </c>
      <c r="L34" s="200"/>
      <c r="M34" s="200"/>
      <c r="N34" s="201" t="s">
        <v>29</v>
      </c>
      <c r="O34" s="201"/>
      <c r="P34" s="5">
        <v>0</v>
      </c>
      <c r="Q34" s="201" t="s">
        <v>45</v>
      </c>
      <c r="R34" s="201"/>
      <c r="S34" s="5">
        <v>0</v>
      </c>
      <c r="T34" s="86"/>
      <c r="V34" s="162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Z34" s="23"/>
      <c r="AA34" s="14"/>
      <c r="AB34" s="14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(AJ30+AJ33)*Z30</f>
        <v>0</v>
      </c>
      <c r="AK34" s="20" t="str">
        <f>"+attacks"</f>
        <v>+attacks</v>
      </c>
      <c r="AL34" s="20">
        <f>IF(V30=1,AJ29,(SUM(AJ29,AJ32,AL29,AL32))+(Z31*(SUM(AJ30,AJ33,AL30,AL33)))-(Z32*(AJ30+AJ33+AL30+AL33)))</f>
        <v>6</v>
      </c>
      <c r="AM34" s="20" t="s">
        <v>62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75</v>
      </c>
      <c r="AP34" s="20">
        <f>IF(OR(AF31,AF32),AL34*AN34,AL34*(AN34+X30))</f>
        <v>1</v>
      </c>
      <c r="AQ34" s="203"/>
      <c r="AR34" s="20">
        <f>IF(AF35,AL34*IF(OR(AF31,AF32),AB29,AB29+X30),0)</f>
        <v>0</v>
      </c>
      <c r="AS34" s="203"/>
      <c r="AT34" s="20">
        <f>IF(AF32,AL34-(AL34*AN34),IF(AF31,(1/6)*AL34,0))</f>
        <v>0</v>
      </c>
      <c r="AU34" s="203"/>
      <c r="AV34" s="20">
        <f>(AN34+X30)*AT34</f>
        <v>0</v>
      </c>
      <c r="AW34" s="203"/>
      <c r="AX34" s="20">
        <f>IF(AF35,AT34*(AB29+X30),0)</f>
        <v>0</v>
      </c>
      <c r="AY34" s="203"/>
      <c r="AZ34" s="20">
        <f t="shared" si="1"/>
        <v>1</v>
      </c>
      <c r="BA34" s="203"/>
      <c r="BB34" s="20">
        <f>IF(AB32&lt;0,((AZ34-(AR34+AX34))*(1-(V33+V29)))+((AX34+AR34)*(1-(V29+AB32))),AZ34*(1-(V29+V33)))</f>
        <v>0.33333333333333337</v>
      </c>
      <c r="BC34" s="203"/>
      <c r="BD34" s="18">
        <f>IF(AB31&gt;0,((BB34-(AR34+AX34))*V34)+((AR34+AX34)*AB31),BB34*V34)</f>
        <v>0.33333333333333337</v>
      </c>
      <c r="BE34" s="203"/>
      <c r="BF34" s="18">
        <f>(Z32*(AJ30+AJ33+AL30+AL33))+((AR34+AX34)*AB30)</f>
        <v>0</v>
      </c>
      <c r="BG34" s="203"/>
      <c r="BH34" s="181">
        <f t="shared" si="0"/>
        <v>0.33333333333333337</v>
      </c>
      <c r="BI34" s="124" t="s">
        <v>51</v>
      </c>
      <c r="BK34" s="117"/>
    </row>
    <row r="35" spans="1:63" ht="15" customHeight="1">
      <c r="A35" s="63"/>
      <c r="B35" s="64"/>
      <c r="C35" s="64"/>
      <c r="D35" s="53"/>
      <c r="E35" s="166"/>
      <c r="F35" s="53"/>
      <c r="G35" s="196"/>
      <c r="H35" s="84"/>
      <c r="I35" s="185"/>
      <c r="J35" s="185"/>
      <c r="K35" s="79" t="s">
        <v>83</v>
      </c>
      <c r="L35" s="182" t="s">
        <v>84</v>
      </c>
      <c r="M35" s="79" t="s">
        <v>18</v>
      </c>
      <c r="N35" s="201" t="s">
        <v>26</v>
      </c>
      <c r="O35" s="201"/>
      <c r="P35" s="5">
        <v>0</v>
      </c>
      <c r="Q35" s="211" t="s">
        <v>58</v>
      </c>
      <c r="R35" s="211"/>
      <c r="S35" s="5">
        <v>0</v>
      </c>
      <c r="T35" s="86"/>
      <c r="V35" s="163" t="str">
        <f>IF(AH29,C36,"")</f>
        <v/>
      </c>
      <c r="W35" s="12" t="s">
        <v>109</v>
      </c>
      <c r="X35" s="12"/>
      <c r="Y35" s="23"/>
      <c r="Z35" s="23"/>
      <c r="AA35" s="14"/>
      <c r="AB35" s="14"/>
      <c r="AC35" s="14"/>
      <c r="AD35" s="23">
        <f>COUNTIF(AD29:AD34,TRUE)</f>
        <v>6</v>
      </c>
      <c r="AE35" s="20" t="s">
        <v>81</v>
      </c>
      <c r="AF35" s="14" t="b">
        <v>0</v>
      </c>
      <c r="AG35" s="14" t="s">
        <v>56</v>
      </c>
      <c r="AH35" s="14"/>
      <c r="AI35" s="14"/>
      <c r="AJ35" s="20"/>
      <c r="AK35" s="20"/>
      <c r="AL35" s="20"/>
      <c r="AM35" s="20"/>
      <c r="AN35" s="20"/>
      <c r="AO35" s="20"/>
      <c r="AP35" s="20"/>
      <c r="AQ35" s="181"/>
      <c r="AR35" s="20"/>
      <c r="AS35" s="181"/>
      <c r="AT35" s="20"/>
      <c r="AU35" s="181"/>
      <c r="AV35" s="20"/>
      <c r="AW35" s="181"/>
      <c r="AX35" s="20"/>
      <c r="AY35" s="181"/>
      <c r="AZ35" s="20"/>
      <c r="BA35" s="181"/>
      <c r="BB35" s="20"/>
      <c r="BC35" s="181"/>
      <c r="BE35" s="181"/>
      <c r="BG35" s="181"/>
      <c r="BH35" s="181"/>
      <c r="BI35" s="181"/>
      <c r="BK35" s="117"/>
    </row>
    <row r="36" spans="1:63" ht="15" customHeight="1">
      <c r="A36" s="63"/>
      <c r="B36" s="125" t="s">
        <v>99</v>
      </c>
      <c r="C36" s="140">
        <v>1</v>
      </c>
      <c r="D36" s="29" t="s">
        <v>22</v>
      </c>
      <c r="E36" s="180">
        <f>IFERROR(BJ30,NA())</f>
        <v>0.77777777777777779</v>
      </c>
      <c r="F36" s="3">
        <f>IFERROR(E36/P30,NA())</f>
        <v>5.185185185185185E-2</v>
      </c>
      <c r="G36" s="196"/>
      <c r="H36" s="84"/>
      <c r="I36" s="80"/>
      <c r="J36" s="80"/>
      <c r="K36" s="80"/>
      <c r="L36" s="183"/>
      <c r="M36" s="182"/>
      <c r="N36" s="79"/>
      <c r="O36" s="183"/>
      <c r="P36" s="79"/>
      <c r="Q36" s="81"/>
      <c r="R36" s="81"/>
      <c r="S36" s="79"/>
      <c r="T36" s="88"/>
      <c r="V36" s="162"/>
      <c r="W36" s="12"/>
      <c r="X36" s="12"/>
      <c r="Y36" s="23"/>
      <c r="Z36" s="23"/>
      <c r="AA36" s="14"/>
      <c r="AB36" s="14"/>
      <c r="AC36" s="14"/>
      <c r="AD36" s="14" t="b">
        <v>1</v>
      </c>
      <c r="AE36" s="20" t="s">
        <v>85</v>
      </c>
      <c r="AF36" s="14" t="b">
        <v>1</v>
      </c>
      <c r="AG36" s="14" t="s">
        <v>86</v>
      </c>
      <c r="AH36" s="14"/>
      <c r="AI36" s="14"/>
      <c r="AJ36" s="20"/>
      <c r="AK36" s="20"/>
      <c r="AL36" s="20"/>
      <c r="AM36" s="20"/>
      <c r="AN36" s="20"/>
      <c r="AO36" s="20"/>
      <c r="AP36" s="20"/>
      <c r="AQ36" s="25"/>
      <c r="AR36" s="20"/>
      <c r="AS36" s="25"/>
      <c r="AT36" s="20"/>
      <c r="AU36" s="25"/>
      <c r="AV36" s="20"/>
      <c r="AW36" s="25"/>
      <c r="AX36" s="20"/>
      <c r="AY36" s="25"/>
      <c r="AZ36" s="20"/>
      <c r="BA36" s="25"/>
      <c r="BB36" s="20"/>
      <c r="BC36" s="25"/>
      <c r="BE36" s="25"/>
      <c r="BG36" s="25"/>
      <c r="BH36" s="25"/>
      <c r="BI36" s="25"/>
      <c r="BK36" s="117"/>
    </row>
    <row r="37" spans="1:63" ht="9.9499999999999993" customHeight="1">
      <c r="A37" s="67"/>
      <c r="B37" s="68"/>
      <c r="C37" s="68"/>
      <c r="D37" s="7"/>
      <c r="E37" s="167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63"/>
      <c r="W37" s="20"/>
      <c r="X37" s="20"/>
      <c r="Y37" s="23"/>
      <c r="Z37" s="20"/>
      <c r="AA37" s="20"/>
      <c r="AB37" s="20"/>
      <c r="AC37" s="20"/>
      <c r="AD37" s="20"/>
      <c r="AE37" s="20"/>
      <c r="AF37" s="187"/>
      <c r="AG37" s="187"/>
      <c r="AH37" s="187"/>
      <c r="AI37" s="187"/>
      <c r="AJ37" s="20"/>
      <c r="AK37" s="20"/>
      <c r="AL37" s="20"/>
      <c r="AM37" s="20"/>
      <c r="BK37" s="117"/>
    </row>
    <row r="38" spans="1:63" ht="15" customHeight="1">
      <c r="A38" s="126"/>
      <c r="B38" s="204" t="str">
        <f>IF(I40="","",I40)</f>
        <v>Weapon 2</v>
      </c>
      <c r="C38" s="204"/>
      <c r="D38" s="8"/>
      <c r="E38" s="168" t="s">
        <v>11</v>
      </c>
      <c r="F38" s="8" t="s">
        <v>7</v>
      </c>
      <c r="G38" s="206"/>
      <c r="H38" s="82"/>
      <c r="I38" s="197" t="str">
        <f>IF(I40="","",I40)</f>
        <v>Weapon 2</v>
      </c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83"/>
      <c r="V38" s="209" t="s">
        <v>15</v>
      </c>
      <c r="W38" s="192"/>
      <c r="X38" s="192"/>
      <c r="Y38" s="192"/>
      <c r="Z38" s="192"/>
      <c r="AA38" s="192"/>
      <c r="AB38" s="192"/>
      <c r="AC38" s="192"/>
      <c r="AD38" s="192" t="s">
        <v>21</v>
      </c>
      <c r="AE38" s="192"/>
      <c r="AF38" s="192"/>
      <c r="AG38" s="192"/>
      <c r="AH38" s="187"/>
      <c r="AI38" s="187"/>
      <c r="AJ38" s="192" t="s">
        <v>88</v>
      </c>
      <c r="AK38" s="192"/>
      <c r="AL38" s="192"/>
      <c r="AM38" s="192"/>
      <c r="AN38" s="192"/>
      <c r="AO38" s="192" t="s">
        <v>89</v>
      </c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 t="s">
        <v>90</v>
      </c>
      <c r="BC38" s="192"/>
      <c r="BD38" s="192"/>
      <c r="BE38" s="192"/>
      <c r="BF38" s="192"/>
      <c r="BG38" s="192"/>
      <c r="BH38" s="192"/>
      <c r="BI38" s="192"/>
      <c r="BJ38" s="192" t="s">
        <v>91</v>
      </c>
      <c r="BK38" s="210"/>
    </row>
    <row r="39" spans="1:63" ht="15" customHeight="1">
      <c r="A39" s="127"/>
      <c r="B39" s="205"/>
      <c r="C39" s="205"/>
      <c r="D39" s="38" t="s">
        <v>1</v>
      </c>
      <c r="E39" s="165">
        <f>IF(AND(AD39,AF46),BD39+BF39,NA())</f>
        <v>0.59259259259259267</v>
      </c>
      <c r="F39" s="30">
        <f>IFERROR(E39/P40,NA())</f>
        <v>0.29629629629629634</v>
      </c>
      <c r="G39" s="207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4"/>
      <c r="T39" s="85"/>
      <c r="V39" s="160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14">
        <f>IF(AF44,IF(P42="2+",5/6,IF(P42="3+",4/6,IF(P42="4+",3/6,IF(P42="5+",2/6,IF(P42="6+",1/6,IF(P42="7+",0/6)))))),0)</f>
        <v>0</v>
      </c>
      <c r="AA39" s="19" t="s">
        <v>57</v>
      </c>
      <c r="AB39" s="19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87</v>
      </c>
      <c r="AJ39" s="20">
        <f>IF(OR(AF39,AF40),V41*V40,(V40+X39)*V41)</f>
        <v>2.6666666666666665</v>
      </c>
      <c r="AK39" s="20" t="s">
        <v>77</v>
      </c>
      <c r="AL39" s="20">
        <f>IF(OR(AF39,AF40),AJ44*V40,(V40+X39)*AJ44)</f>
        <v>0</v>
      </c>
      <c r="AM39" s="20" t="s">
        <v>79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70</v>
      </c>
      <c r="AP39" s="21">
        <f>IF(OR(AF41,AF42),AL44*AN39,AL44*(AN39+X40))</f>
        <v>1.7777777777777777</v>
      </c>
      <c r="AQ39" s="203" t="s">
        <v>77</v>
      </c>
      <c r="AR39" s="20">
        <f>IF(AF45,AL44*IF(OR(AF41,AF42),AB39,AB39+X40),0)</f>
        <v>0</v>
      </c>
      <c r="AS39" s="203" t="s">
        <v>64</v>
      </c>
      <c r="AT39" s="20">
        <f>IF(AF42,AL44-(AL44*AN39),IF(AF41,(1/6)*AL44,0))</f>
        <v>0</v>
      </c>
      <c r="AU39" s="203" t="s">
        <v>60</v>
      </c>
      <c r="AV39" s="20">
        <f>(AN39+X40)*AT39</f>
        <v>0</v>
      </c>
      <c r="AW39" s="203" t="s">
        <v>78</v>
      </c>
      <c r="AX39" s="20">
        <f>IF(AF45,AT39*(AB39+X40),0)</f>
        <v>0</v>
      </c>
      <c r="AY39" s="203" t="s">
        <v>65</v>
      </c>
      <c r="AZ39" s="20">
        <f>AV39+AP39</f>
        <v>1.7777777777777777</v>
      </c>
      <c r="BA39" s="203" t="s">
        <v>63</v>
      </c>
      <c r="BB39" s="20">
        <f>IF(AB42&lt;0,((AZ39-(AR39+AX39))*(1-(V43+V39)))+((AX39+AR39)*(1-(V39+AB42))),AZ39*(1-(V39+V43)))</f>
        <v>0.59259259259259267</v>
      </c>
      <c r="BC39" s="203" t="s">
        <v>68</v>
      </c>
      <c r="BD39" s="18">
        <f>IF(AB41&gt;0,((BB39-(AR39+AX39))*V44)+((AR39+AX39)*AB41),BB39*V44)</f>
        <v>0.59259259259259267</v>
      </c>
      <c r="BE39" s="203" t="s">
        <v>76</v>
      </c>
      <c r="BF39" s="18">
        <f>(Z42*(AJ40+AJ43+AL40+AL43))+((AR39+AX39)*AB40)</f>
        <v>0</v>
      </c>
      <c r="BG39" s="203" t="s">
        <v>69</v>
      </c>
      <c r="BH39" s="181">
        <f t="shared" ref="BH39:BH44" si="2">IF(AD39,BD39+BF39,NA())</f>
        <v>0.59259259259259267</v>
      </c>
      <c r="BI39" s="124" t="s">
        <v>46</v>
      </c>
      <c r="BJ39" s="18">
        <f>IFERROR(IF(AD39,E39,0)+IF(AD40,E40,0)+IF(AD41,E41,0)+IF(AD42,E42,0)+IF(AD43,E43,0)+IF(AD44,E44,0),NA())</f>
        <v>2.0740740740740744</v>
      </c>
      <c r="BK39" s="161" t="s">
        <v>82</v>
      </c>
    </row>
    <row r="40" spans="1:63" ht="15" customHeight="1">
      <c r="A40" s="127"/>
      <c r="B40" s="205"/>
      <c r="C40" s="205"/>
      <c r="D40" s="38" t="s">
        <v>2</v>
      </c>
      <c r="E40" s="165">
        <f>IF(AND(AD40,AF46),BD40+BF40,NA())</f>
        <v>0.44444444444444448</v>
      </c>
      <c r="F40" s="30">
        <f>IFERROR(E40/P40,NA())</f>
        <v>0.22222222222222224</v>
      </c>
      <c r="G40" s="207"/>
      <c r="H40" s="84"/>
      <c r="I40" s="4" t="s">
        <v>104</v>
      </c>
      <c r="J40" s="5" t="s">
        <v>20</v>
      </c>
      <c r="K40" s="5" t="s">
        <v>20</v>
      </c>
      <c r="L40" s="5">
        <v>4</v>
      </c>
      <c r="M40" s="5">
        <v>4</v>
      </c>
      <c r="N40" s="5">
        <v>0</v>
      </c>
      <c r="O40" s="5">
        <v>1</v>
      </c>
      <c r="P40" s="5">
        <v>2</v>
      </c>
      <c r="Q40" s="77"/>
      <c r="R40" s="13"/>
      <c r="S40" s="94"/>
      <c r="T40" s="85"/>
      <c r="V40" s="160">
        <f>(IF(K40="D3",5/6,IF(K40="2D3",3/6,IF(K40="D6",3.5/6,IF(K40="Auto Hit",1,IF(K40="2+",5/6,IF(K40="3+",4/6,IF(K40="4+",3/6,IF(K40="5+",2/6,IF(K40="6+",1/6,0))))))))))</f>
        <v>0.66666666666666663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14">
        <f>IF(AF44,IF(P43="D3",2,IF(P43="2D3",4,IF(P43="D6",3.5,IF(P43="2D6",7,P43)))),0)</f>
        <v>0</v>
      </c>
      <c r="AA40" s="14" t="s">
        <v>41</v>
      </c>
      <c r="AB40" s="14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/>
      <c r="AI40" s="14"/>
      <c r="AJ40" s="20">
        <f>IF(AF44,V41*IF(OR(AF39,AF40),Z39,Z39+X39),0)</f>
        <v>0</v>
      </c>
      <c r="AK40" s="20" t="s">
        <v>64</v>
      </c>
      <c r="AL40" s="20">
        <f>IF(AF44,AJ44*IF(OR(AF39,AF40),Z39,Z39+X39),0)</f>
        <v>0</v>
      </c>
      <c r="AM40" s="20" t="s">
        <v>66</v>
      </c>
      <c r="AN40" s="20">
        <f>IF(X41&gt;0,X41,IF(AND(X42&gt;0,4&gt;V42),X42,IF(V42&gt;=2*4,5/6,IF(V42&gt;4,4/6,IF(V42=4,3/6,IF(V42&lt;=4/2,1/6,IF(V42&lt;4,2/6)))))))</f>
        <v>0.5</v>
      </c>
      <c r="AO40" s="20" t="s">
        <v>71</v>
      </c>
      <c r="AP40" s="21">
        <f>IF(OR(AF41,AF42),AL44*AN40,AL44*(AN40+X40))</f>
        <v>1.3333333333333333</v>
      </c>
      <c r="AQ40" s="203"/>
      <c r="AR40" s="20">
        <f>IF(AF45,AL44*IF(OR(AF41,AF42),AB39,AB39+X40),0)</f>
        <v>0</v>
      </c>
      <c r="AS40" s="203"/>
      <c r="AT40" s="20">
        <f>IF(AF42,AL44-(AL44*AN40),IF(AF41,(1/6)*AL44,0))</f>
        <v>0</v>
      </c>
      <c r="AU40" s="203"/>
      <c r="AV40" s="20">
        <f>(AN40+X40)*AT40</f>
        <v>0</v>
      </c>
      <c r="AW40" s="203"/>
      <c r="AX40" s="20">
        <f>IF(AF45,AT40*(AB39+X40),0)</f>
        <v>0</v>
      </c>
      <c r="AY40" s="203"/>
      <c r="AZ40" s="20">
        <f t="shared" ref="AZ40:AZ44" si="3">AV40+AP40</f>
        <v>1.3333333333333333</v>
      </c>
      <c r="BA40" s="203"/>
      <c r="BB40" s="20">
        <f>IF(AB42&lt;0,((AZ40-(AR40+AX40))*(1-(V43+V39)))+((AX40+AR40)*(1-(V39+AB42))),AZ40*(1-(V39+V43)))</f>
        <v>0.44444444444444448</v>
      </c>
      <c r="BC40" s="203"/>
      <c r="BD40" s="18">
        <f>IF(AB41&gt;0,((BB40-(AR40+AX40))*V44)+((AR40+AX40)*AB41),BB40*V44)</f>
        <v>0.44444444444444448</v>
      </c>
      <c r="BE40" s="203"/>
      <c r="BF40" s="18">
        <f>(Z42*(AJ40+AJ43+AL40+AL43))+((AR40+AX40)*AB40)</f>
        <v>0</v>
      </c>
      <c r="BG40" s="203"/>
      <c r="BH40" s="181">
        <f t="shared" si="2"/>
        <v>0.44444444444444448</v>
      </c>
      <c r="BI40" s="124" t="s">
        <v>47</v>
      </c>
      <c r="BJ40" s="18">
        <f>IFERROR(BJ39/AD45,NA())</f>
        <v>0.34567901234567905</v>
      </c>
      <c r="BK40" s="161" t="s">
        <v>11</v>
      </c>
    </row>
    <row r="41" spans="1:63" ht="15" customHeight="1">
      <c r="A41" s="127"/>
      <c r="B41" s="205"/>
      <c r="C41" s="205"/>
      <c r="D41" s="38" t="s">
        <v>3</v>
      </c>
      <c r="E41" s="165">
        <f>IF(AND(AD41,AF46),BD41+BF41,NA())</f>
        <v>0.29629629629629634</v>
      </c>
      <c r="F41" s="30">
        <f>IFERROR(E41/P40,NA())</f>
        <v>0.14814814814814817</v>
      </c>
      <c r="G41" s="207"/>
      <c r="H41" s="84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85"/>
      <c r="V41" s="162">
        <f>(IF(L40="D3",2,IF(L40="2D3",4,IF(L40="D6",3.5,IF(L40="2D6",7,IF(L40="3D6",10.5,L40))))))</f>
        <v>4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14">
        <f>IF(AF44,IF(P44="D3",2,IF(P44="2D3",4,IF(P44="D6",3.5,IF(P44="2D6",7,P44)))),0)</f>
        <v>0</v>
      </c>
      <c r="AA41" s="14" t="s">
        <v>42</v>
      </c>
      <c r="AB41" s="14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/>
      <c r="AI41" s="14"/>
      <c r="AJ41" s="20">
        <f>IF(AF40,V41-(V41*V40),IF(AF39,(1/6)*V41,0))</f>
        <v>0</v>
      </c>
      <c r="AK41" s="20" t="s">
        <v>60</v>
      </c>
      <c r="AL41" s="20">
        <f>IF(AF40,AJ44-(AJ44*V40),IF(AF39,(1/6)*AJ44,0))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72</v>
      </c>
      <c r="AP41" s="21">
        <f>IF(OR(AF41,AF42),AL44*AN41,AL44*(AN41+X40))</f>
        <v>0.88888888888888884</v>
      </c>
      <c r="AQ41" s="203"/>
      <c r="AR41" s="20">
        <f>IF(AF45,AL44*IF(OR(AF41,AF42),AB39,AB39+X40),0)</f>
        <v>0</v>
      </c>
      <c r="AS41" s="203"/>
      <c r="AT41" s="20">
        <f>IF(AF42,AL44-(AL44*AN41),IF(AF41,(1/6)*AL44,0))</f>
        <v>0</v>
      </c>
      <c r="AU41" s="203"/>
      <c r="AV41" s="20">
        <f>(AN41+X40)*AT41</f>
        <v>0</v>
      </c>
      <c r="AW41" s="203"/>
      <c r="AX41" s="20">
        <f>IF(AF45,AT41*(AB39+X40),0)</f>
        <v>0</v>
      </c>
      <c r="AY41" s="203"/>
      <c r="AZ41" s="20">
        <f t="shared" si="3"/>
        <v>0.88888888888888884</v>
      </c>
      <c r="BA41" s="203"/>
      <c r="BB41" s="20">
        <f>IF(AB42&lt;0,((AZ41-(AR41+AX41))*(1-(V43+V39)))+((AX41+AR41)*(1-(V39+AB42))),AZ41*(1-(V39+V43)))</f>
        <v>0.29629629629629634</v>
      </c>
      <c r="BC41" s="203"/>
      <c r="BD41" s="18">
        <f>IF(AB41&gt;0,((BB41-(AR41+AX41))*V44)+((AR41+AX41)*AB41),BB41*V44)</f>
        <v>0.29629629629629634</v>
      </c>
      <c r="BE41" s="203"/>
      <c r="BF41" s="18">
        <f>(Z42*(AJ40+AJ43+AL40+AL43))+((AR41+AX41)*AB40)</f>
        <v>0</v>
      </c>
      <c r="BG41" s="203"/>
      <c r="BH41" s="181">
        <f t="shared" si="2"/>
        <v>0.29629629629629634</v>
      </c>
      <c r="BI41" s="124" t="s">
        <v>48</v>
      </c>
      <c r="BK41" s="117"/>
    </row>
    <row r="42" spans="1:63" ht="15" customHeight="1">
      <c r="A42" s="127"/>
      <c r="B42" s="128"/>
      <c r="C42" s="128"/>
      <c r="D42" s="38" t="s">
        <v>4</v>
      </c>
      <c r="E42" s="165">
        <f>IF(AND(AD42,AF46),BD42+BF42,NA())</f>
        <v>0.29629629629629634</v>
      </c>
      <c r="F42" s="30">
        <f>IFERROR(E42/P40,NA())</f>
        <v>0.14814814814814817</v>
      </c>
      <c r="G42" s="207"/>
      <c r="H42" s="84"/>
      <c r="I42" s="185" t="str">
        <f>"+- to hit"</f>
        <v>+- to hit</v>
      </c>
      <c r="J42" s="5">
        <v>0</v>
      </c>
      <c r="K42" s="79"/>
      <c r="L42" s="185" t="str">
        <f>"+- to wound"</f>
        <v>+- to wound</v>
      </c>
      <c r="M42" s="5">
        <v>0</v>
      </c>
      <c r="N42" s="201" t="s">
        <v>24</v>
      </c>
      <c r="O42" s="201"/>
      <c r="P42" s="5" t="s">
        <v>19</v>
      </c>
      <c r="Q42" s="201" t="s">
        <v>25</v>
      </c>
      <c r="R42" s="201"/>
      <c r="S42" s="5" t="s">
        <v>19</v>
      </c>
      <c r="T42" s="86"/>
      <c r="V42" s="162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14">
        <f>IF(AF44,IF(P45="D3",2,IF(P45="2D3",4,IF(P45="D6",3.5,IF(P45="2D6",7,P45)))),0)</f>
        <v>0</v>
      </c>
      <c r="AA42" s="14" t="s">
        <v>40</v>
      </c>
      <c r="AB42" s="14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(V40+X39)*AJ41</f>
        <v>0</v>
      </c>
      <c r="AK42" s="14" t="s">
        <v>78</v>
      </c>
      <c r="AL42" s="22">
        <f>(V40+X39)*AL41</f>
        <v>0</v>
      </c>
      <c r="AM42" s="21" t="s">
        <v>80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73</v>
      </c>
      <c r="AP42" s="21">
        <f>IF(OR(AF41,AF42),AL44*AN42,AL44*(AN42+X40))</f>
        <v>0.88888888888888884</v>
      </c>
      <c r="AQ42" s="203"/>
      <c r="AR42" s="20">
        <f>IF(AF45,AL44*IF(OR(AF41,AF42),AB39,AB39+X40),0)</f>
        <v>0</v>
      </c>
      <c r="AS42" s="203"/>
      <c r="AT42" s="20">
        <f>IF(AF42,AL44-(AL44*AN42),IF(AF41,(1/6)*AL44,0))</f>
        <v>0</v>
      </c>
      <c r="AU42" s="203"/>
      <c r="AV42" s="20">
        <f>(AN42+X40)*AT42</f>
        <v>0</v>
      </c>
      <c r="AW42" s="203"/>
      <c r="AX42" s="20">
        <f>IF(AF45,AT42*(AB39+X40),0)</f>
        <v>0</v>
      </c>
      <c r="AY42" s="203"/>
      <c r="AZ42" s="20">
        <f t="shared" si="3"/>
        <v>0.88888888888888884</v>
      </c>
      <c r="BA42" s="203"/>
      <c r="BB42" s="20">
        <f>IF(AB42&lt;0,((AZ42-(AR42+AX42))*(1-(V43+V39)))+((AX42+AR42)*(1-(V39+AB42))),AZ42*(1-(V39+V43)))</f>
        <v>0.29629629629629634</v>
      </c>
      <c r="BC42" s="203"/>
      <c r="BD42" s="18">
        <f>IF(AB41&gt;0,((BB42-(AR42+AX42))*V44)+((AR42+AX42)*AB41),BB42*V44)</f>
        <v>0.29629629629629634</v>
      </c>
      <c r="BE42" s="203"/>
      <c r="BF42" s="18">
        <f>(Z42*(AJ40+AJ43+AL40+AL43))+((AR42+AX42)*AB40)</f>
        <v>0</v>
      </c>
      <c r="BG42" s="203"/>
      <c r="BH42" s="181">
        <f t="shared" si="2"/>
        <v>0.29629629629629634</v>
      </c>
      <c r="BI42" s="124" t="s">
        <v>49</v>
      </c>
      <c r="BK42" s="117"/>
    </row>
    <row r="43" spans="1:63" ht="15" customHeight="1">
      <c r="A43" s="127"/>
      <c r="B43" s="128"/>
      <c r="C43" s="128"/>
      <c r="D43" s="38" t="s">
        <v>5</v>
      </c>
      <c r="E43" s="165">
        <f>IF(AND(AD43,AF46),BD43+BF43,NA())</f>
        <v>0.29629629629629634</v>
      </c>
      <c r="F43" s="30">
        <f>IFERROR(E43/P40,NA())</f>
        <v>0.14814814814814817</v>
      </c>
      <c r="G43" s="207"/>
      <c r="H43" s="87"/>
      <c r="I43" s="80"/>
      <c r="J43" s="185" t="s">
        <v>16</v>
      </c>
      <c r="K43" s="201" t="s">
        <v>17</v>
      </c>
      <c r="L43" s="201"/>
      <c r="M43" s="201"/>
      <c r="N43" s="201" t="s">
        <v>28</v>
      </c>
      <c r="O43" s="201"/>
      <c r="P43" s="5">
        <v>0</v>
      </c>
      <c r="Q43" s="201" t="s">
        <v>27</v>
      </c>
      <c r="R43" s="201"/>
      <c r="S43" s="5">
        <v>1</v>
      </c>
      <c r="T43" s="86"/>
      <c r="V43" s="162">
        <f>IF(N40="D3",-2/6,IF(N40="2D3",-4/6,IF(N40="D6",-3.5/6,IF(N40="2D6",-7/6,N40/6))))</f>
        <v>0</v>
      </c>
      <c r="W43" s="12" t="s">
        <v>37</v>
      </c>
      <c r="X43" s="12"/>
      <c r="Y43" s="23"/>
      <c r="Z43" s="23"/>
      <c r="AA43" s="19"/>
      <c r="AB43" s="23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IF(AF44,AJ41*(Z39+X39),0)</f>
        <v>0</v>
      </c>
      <c r="AK43" s="24" t="s">
        <v>65</v>
      </c>
      <c r="AL43" s="24">
        <f>IF(AF44,AL41*(Z39+X39),0)</f>
        <v>0</v>
      </c>
      <c r="AM43" s="25" t="s">
        <v>67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74</v>
      </c>
      <c r="AP43" s="21">
        <f>IF(OR(AF41,AF42),AL44*AN43,AL44*(AN43+X40))</f>
        <v>0.88888888888888884</v>
      </c>
      <c r="AQ43" s="203"/>
      <c r="AR43" s="20">
        <f>IF(AF45,AL44*IF(OR(AF41,AF42),AB39,AB39+X40),0)</f>
        <v>0</v>
      </c>
      <c r="AS43" s="203"/>
      <c r="AT43" s="20">
        <f>IF(AF42,AL44-(AL44*AN43),IF(AF41,(1/6)*AL44,0))</f>
        <v>0</v>
      </c>
      <c r="AU43" s="203"/>
      <c r="AV43" s="20">
        <f>(AN43+X40)*AT43</f>
        <v>0</v>
      </c>
      <c r="AW43" s="203"/>
      <c r="AX43" s="20">
        <f>IF(AF45,AT43*(AB39+X40),0)</f>
        <v>0</v>
      </c>
      <c r="AY43" s="203"/>
      <c r="AZ43" s="20">
        <f t="shared" si="3"/>
        <v>0.88888888888888884</v>
      </c>
      <c r="BA43" s="203"/>
      <c r="BB43" s="20">
        <f>IF(AB42&lt;0,((AZ43-(AR43+AX43))*(1-(V43+V39)))+((AX43+AR43)*(1-(V39+AB42))),AZ43*(1-(V39+V43)))</f>
        <v>0.29629629629629634</v>
      </c>
      <c r="BC43" s="203"/>
      <c r="BD43" s="18">
        <f>IF(AB41&gt;0,((BB43-(AR43+AX43))*V44)+((AR43+AX43)*AB41),BB43*V44)</f>
        <v>0.29629629629629634</v>
      </c>
      <c r="BE43" s="203"/>
      <c r="BF43" s="18">
        <f>(Z42*(AJ40+AJ43+AL40+AL43))+((AR43+AX43)*AB40)</f>
        <v>0</v>
      </c>
      <c r="BG43" s="203"/>
      <c r="BH43" s="181">
        <f t="shared" si="2"/>
        <v>0.29629629629629634</v>
      </c>
      <c r="BI43" s="124" t="s">
        <v>50</v>
      </c>
      <c r="BK43" s="117"/>
    </row>
    <row r="44" spans="1:63" ht="15" customHeight="1">
      <c r="A44" s="69"/>
      <c r="B44" s="70"/>
      <c r="C44" s="70"/>
      <c r="D44" s="38" t="s">
        <v>6</v>
      </c>
      <c r="E44" s="165">
        <f>IF(AND(AD44,AF46),BD44+BF44,NA())</f>
        <v>0.14814814814814817</v>
      </c>
      <c r="F44" s="30">
        <f>IFERROR(E44/P40,NA())</f>
        <v>7.4074074074074084E-2</v>
      </c>
      <c r="G44" s="207"/>
      <c r="H44" s="84"/>
      <c r="I44" s="200" t="s">
        <v>30</v>
      </c>
      <c r="J44" s="200"/>
      <c r="K44" s="200" t="s">
        <v>31</v>
      </c>
      <c r="L44" s="200"/>
      <c r="M44" s="200"/>
      <c r="N44" s="201" t="s">
        <v>29</v>
      </c>
      <c r="O44" s="201"/>
      <c r="P44" s="5">
        <v>0</v>
      </c>
      <c r="Q44" s="201" t="s">
        <v>45</v>
      </c>
      <c r="R44" s="201"/>
      <c r="S44" s="5">
        <v>0</v>
      </c>
      <c r="T44" s="86"/>
      <c r="V44" s="162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Z44" s="23"/>
      <c r="AA44" s="14"/>
      <c r="AB44" s="14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(AJ40+AJ43)*Z40</f>
        <v>0</v>
      </c>
      <c r="AK44" s="20" t="str">
        <f>"+attacks"</f>
        <v>+attacks</v>
      </c>
      <c r="AL44" s="20">
        <f>IF(V40=1,AJ39,(SUM(AJ39,AJ42,AL39,AL42))+(Z41*(SUM(AJ40,AJ43,AL40,AL43)))-(Z42*(AJ40+AJ43+AL40+AL43)))</f>
        <v>2.6666666666666665</v>
      </c>
      <c r="AM44" s="20" t="s">
        <v>62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75</v>
      </c>
      <c r="AP44" s="20">
        <f>IF(OR(AF41,AF42),AL44*AN44,AL44*(AN44+X40))</f>
        <v>0.44444444444444442</v>
      </c>
      <c r="AQ44" s="203"/>
      <c r="AR44" s="20">
        <f>IF(AF45,AL44*IF(OR(AF41,AF42),AB39,AB39+X40),0)</f>
        <v>0</v>
      </c>
      <c r="AS44" s="203"/>
      <c r="AT44" s="20">
        <f>IF(AF42,AL44-(AL44*AN44),IF(AF41,(1/6)*AL44,0))</f>
        <v>0</v>
      </c>
      <c r="AU44" s="203"/>
      <c r="AV44" s="20">
        <f>(AN44+X40)*AT44</f>
        <v>0</v>
      </c>
      <c r="AW44" s="203"/>
      <c r="AX44" s="20">
        <f>IF(AF45,AT44*(AB39+X40),0)</f>
        <v>0</v>
      </c>
      <c r="AY44" s="203"/>
      <c r="AZ44" s="20">
        <f t="shared" si="3"/>
        <v>0.44444444444444442</v>
      </c>
      <c r="BA44" s="203"/>
      <c r="BB44" s="20">
        <f>IF(AB42&lt;0,((AZ44-(AR44+AX44))*(1-(V43+V39)))+((AX44+AR44)*(1-(V39+AB42))),AZ44*(1-(V39+V43)))</f>
        <v>0.14814814814814817</v>
      </c>
      <c r="BC44" s="203"/>
      <c r="BD44" s="18">
        <f>IF(AB41&gt;0,((BB44-(AR44+AX44))*V44)+((AR44+AX44)*AB41),BB44*V44)</f>
        <v>0.14814814814814817</v>
      </c>
      <c r="BE44" s="203"/>
      <c r="BF44" s="18">
        <f>(Z42*(AJ40+AJ43+AL40+AL43))+((AR44+AX44)*AB40)</f>
        <v>0</v>
      </c>
      <c r="BG44" s="203"/>
      <c r="BH44" s="181">
        <f t="shared" si="2"/>
        <v>0.14814814814814817</v>
      </c>
      <c r="BI44" s="124" t="s">
        <v>51</v>
      </c>
      <c r="BK44" s="117"/>
    </row>
    <row r="45" spans="1:63" ht="15" customHeight="1">
      <c r="A45" s="69"/>
      <c r="B45" s="70"/>
      <c r="C45" s="70"/>
      <c r="D45" s="52"/>
      <c r="E45" s="169"/>
      <c r="F45" s="52"/>
      <c r="G45" s="207"/>
      <c r="H45" s="84"/>
      <c r="I45" s="185"/>
      <c r="J45" s="185"/>
      <c r="K45" s="79" t="s">
        <v>83</v>
      </c>
      <c r="L45" s="182" t="s">
        <v>84</v>
      </c>
      <c r="M45" s="79" t="s">
        <v>18</v>
      </c>
      <c r="N45" s="201" t="s">
        <v>26</v>
      </c>
      <c r="O45" s="201"/>
      <c r="P45" s="5">
        <v>0</v>
      </c>
      <c r="Q45" s="211" t="s">
        <v>58</v>
      </c>
      <c r="R45" s="211"/>
      <c r="S45" s="5">
        <v>0</v>
      </c>
      <c r="T45" s="86"/>
      <c r="V45" s="163" t="str">
        <f>IF(AH39,C46,"")</f>
        <v/>
      </c>
      <c r="W45" s="12" t="s">
        <v>109</v>
      </c>
      <c r="X45" s="12"/>
      <c r="Y45" s="23"/>
      <c r="Z45" s="23"/>
      <c r="AA45" s="14"/>
      <c r="AB45" s="14"/>
      <c r="AC45" s="14"/>
      <c r="AD45" s="23">
        <f>COUNTIF(AD39:AD44,TRUE)</f>
        <v>6</v>
      </c>
      <c r="AE45" s="20" t="s">
        <v>81</v>
      </c>
      <c r="AF45" s="14" t="b">
        <v>0</v>
      </c>
      <c r="AG45" s="14" t="s">
        <v>56</v>
      </c>
      <c r="AH45" s="14"/>
      <c r="AI45" s="14"/>
      <c r="AJ45" s="20"/>
      <c r="AK45" s="20"/>
      <c r="AL45" s="20"/>
      <c r="AM45" s="20"/>
      <c r="AN45" s="20"/>
      <c r="AO45" s="20"/>
      <c r="AP45" s="20"/>
      <c r="AQ45" s="181"/>
      <c r="AR45" s="20"/>
      <c r="AS45" s="181"/>
      <c r="AT45" s="20"/>
      <c r="AU45" s="181"/>
      <c r="AV45" s="20"/>
      <c r="AW45" s="181"/>
      <c r="AX45" s="20"/>
      <c r="AY45" s="181"/>
      <c r="AZ45" s="20"/>
      <c r="BA45" s="181"/>
      <c r="BB45" s="20"/>
      <c r="BC45" s="181"/>
      <c r="BE45" s="181"/>
      <c r="BG45" s="181"/>
      <c r="BH45" s="181"/>
      <c r="BI45" s="181"/>
      <c r="BK45" s="117"/>
    </row>
    <row r="46" spans="1:63" ht="15" customHeight="1">
      <c r="A46" s="69"/>
      <c r="B46" s="135" t="s">
        <v>99</v>
      </c>
      <c r="C46" s="140">
        <v>1</v>
      </c>
      <c r="D46" s="186" t="s">
        <v>22</v>
      </c>
      <c r="E46" s="180">
        <f>IFERROR(BJ40,NA())</f>
        <v>0.34567901234567905</v>
      </c>
      <c r="F46" s="3">
        <f>IFERROR(E46/P40,NA())</f>
        <v>0.17283950617283952</v>
      </c>
      <c r="G46" s="207"/>
      <c r="H46" s="84"/>
      <c r="I46" s="80"/>
      <c r="J46" s="80"/>
      <c r="K46" s="80"/>
      <c r="L46" s="183"/>
      <c r="M46" s="182"/>
      <c r="N46" s="79"/>
      <c r="O46" s="183"/>
      <c r="P46" s="79"/>
      <c r="Q46" s="81"/>
      <c r="R46" s="81"/>
      <c r="S46" s="79"/>
      <c r="T46" s="88"/>
      <c r="V46" s="162"/>
      <c r="W46" s="12"/>
      <c r="X46" s="12"/>
      <c r="Y46" s="23"/>
      <c r="Z46" s="23"/>
      <c r="AA46" s="14"/>
      <c r="AB46" s="14"/>
      <c r="AC46" s="14"/>
      <c r="AD46" s="14" t="b">
        <v>1</v>
      </c>
      <c r="AE46" s="20" t="s">
        <v>85</v>
      </c>
      <c r="AF46" s="14" t="b">
        <v>1</v>
      </c>
      <c r="AG46" s="14" t="s">
        <v>86</v>
      </c>
      <c r="AH46" s="14"/>
      <c r="AI46" s="14"/>
      <c r="AJ46" s="20"/>
      <c r="AK46" s="20"/>
      <c r="AL46" s="20"/>
      <c r="AM46" s="20"/>
      <c r="AN46" s="20"/>
      <c r="AO46" s="20"/>
      <c r="AP46" s="20"/>
      <c r="AQ46" s="25"/>
      <c r="AR46" s="20"/>
      <c r="AS46" s="25"/>
      <c r="AT46" s="20"/>
      <c r="AU46" s="25"/>
      <c r="AV46" s="20"/>
      <c r="AW46" s="25"/>
      <c r="AX46" s="20"/>
      <c r="AY46" s="25"/>
      <c r="AZ46" s="20"/>
      <c r="BA46" s="25"/>
      <c r="BB46" s="20"/>
      <c r="BC46" s="25"/>
      <c r="BE46" s="25"/>
      <c r="BG46" s="25"/>
      <c r="BH46" s="25"/>
      <c r="BI46" s="25"/>
      <c r="BK46" s="117"/>
    </row>
    <row r="47" spans="1:63" ht="9.9499999999999993" customHeight="1">
      <c r="A47" s="31"/>
      <c r="B47" s="16"/>
      <c r="C47" s="16"/>
      <c r="D47" s="9"/>
      <c r="E47" s="170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63"/>
      <c r="W47" s="20"/>
      <c r="X47" s="20"/>
      <c r="Y47" s="23"/>
      <c r="Z47" s="20"/>
      <c r="AA47" s="20"/>
      <c r="AB47" s="20"/>
      <c r="AC47" s="20"/>
      <c r="AD47" s="20"/>
      <c r="AE47" s="20"/>
      <c r="AF47" s="187"/>
      <c r="AG47" s="187"/>
      <c r="AH47" s="187"/>
      <c r="AI47" s="187"/>
      <c r="AJ47" s="20"/>
      <c r="AK47" s="20"/>
      <c r="AL47" s="20"/>
      <c r="AM47" s="20"/>
      <c r="BK47" s="117"/>
    </row>
    <row r="48" spans="1:63" ht="15" customHeight="1">
      <c r="A48" s="129"/>
      <c r="B48" s="212" t="str">
        <f>IF(I50="","",I50)</f>
        <v>Weapon 3</v>
      </c>
      <c r="C48" s="212"/>
      <c r="D48" s="10"/>
      <c r="E48" s="171" t="s">
        <v>11</v>
      </c>
      <c r="F48" s="10" t="s">
        <v>7</v>
      </c>
      <c r="G48" s="214"/>
      <c r="H48" s="82"/>
      <c r="I48" s="197" t="str">
        <f>IF(I50="","",I50)</f>
        <v>Weapon 3</v>
      </c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83"/>
      <c r="V48" s="209" t="s">
        <v>15</v>
      </c>
      <c r="W48" s="192"/>
      <c r="X48" s="192"/>
      <c r="Y48" s="192"/>
      <c r="Z48" s="192"/>
      <c r="AA48" s="192"/>
      <c r="AB48" s="192"/>
      <c r="AC48" s="192"/>
      <c r="AD48" s="192" t="s">
        <v>21</v>
      </c>
      <c r="AE48" s="192"/>
      <c r="AF48" s="192"/>
      <c r="AG48" s="192"/>
      <c r="AH48" s="187"/>
      <c r="AI48" s="187"/>
      <c r="AJ48" s="192" t="s">
        <v>88</v>
      </c>
      <c r="AK48" s="192"/>
      <c r="AL48" s="192"/>
      <c r="AM48" s="192"/>
      <c r="AN48" s="192"/>
      <c r="AO48" s="192" t="s">
        <v>89</v>
      </c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 t="s">
        <v>90</v>
      </c>
      <c r="BC48" s="192"/>
      <c r="BD48" s="192"/>
      <c r="BE48" s="192"/>
      <c r="BF48" s="192"/>
      <c r="BG48" s="192"/>
      <c r="BH48" s="192"/>
      <c r="BI48" s="192"/>
      <c r="BJ48" s="192" t="s">
        <v>91</v>
      </c>
      <c r="BK48" s="210"/>
    </row>
    <row r="49" spans="1:63" ht="15" customHeight="1">
      <c r="A49" s="130"/>
      <c r="B49" s="213"/>
      <c r="C49" s="213"/>
      <c r="D49" s="39" t="s">
        <v>1</v>
      </c>
      <c r="E49" s="165">
        <f>IF(AND(AD49,AF56),BD49+BF49,NA())</f>
        <v>0.29629629629629634</v>
      </c>
      <c r="F49" s="30">
        <f>IFERROR(E49/P50,NA())</f>
        <v>0.14814814814814817</v>
      </c>
      <c r="G49" s="215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4"/>
      <c r="T49" s="85"/>
      <c r="V49" s="160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14">
        <f>IF(AF54,IF(P52="2+",5/6,IF(P52="3+",4/6,IF(P52="4+",3/6,IF(P52="5+",2/6,IF(P52="6+",1/6,IF(P52="7+",0/6)))))),0)</f>
        <v>0</v>
      </c>
      <c r="AA49" s="19" t="s">
        <v>57</v>
      </c>
      <c r="AB49" s="19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87</v>
      </c>
      <c r="AJ49" s="20">
        <f>IF(OR(AF49,AF50),V51*V50,(V50+X49)*V51)</f>
        <v>1.3333333333333333</v>
      </c>
      <c r="AK49" s="20" t="s">
        <v>77</v>
      </c>
      <c r="AL49" s="20">
        <f>IF(OR(AF49,AF50),AJ54*V50,(V50+X49)*AJ54)</f>
        <v>0</v>
      </c>
      <c r="AM49" s="20" t="s">
        <v>79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70</v>
      </c>
      <c r="AP49" s="21">
        <f>IF(OR(AF51,AF52),AL54*AN49,AL54*(AN49+X50))</f>
        <v>0.88888888888888884</v>
      </c>
      <c r="AQ49" s="203" t="s">
        <v>77</v>
      </c>
      <c r="AR49" s="20">
        <f>IF(AF55,AL54*IF(OR(AF51,AF52),AB49,AB49+X50),0)</f>
        <v>0</v>
      </c>
      <c r="AS49" s="203" t="s">
        <v>64</v>
      </c>
      <c r="AT49" s="20">
        <f>IF(AF52,AL54-(AL54*AN49),IF(AF51,(1/6)*AL54,0))</f>
        <v>0</v>
      </c>
      <c r="AU49" s="203" t="s">
        <v>60</v>
      </c>
      <c r="AV49" s="20">
        <f>(AN49+X50)*AT49</f>
        <v>0</v>
      </c>
      <c r="AW49" s="203" t="s">
        <v>78</v>
      </c>
      <c r="AX49" s="20">
        <f>IF(AF55,AT49*(AB49+X50),0)</f>
        <v>0</v>
      </c>
      <c r="AY49" s="203" t="s">
        <v>65</v>
      </c>
      <c r="AZ49" s="20">
        <f>AV49+AP49</f>
        <v>0.88888888888888884</v>
      </c>
      <c r="BA49" s="203" t="s">
        <v>63</v>
      </c>
      <c r="BB49" s="20">
        <f>IF(AB52&lt;0,((AZ49-(AR49+AX49))*(1-(V53+V49)))+((AX49+AR49)*(1-(V49+AB52))),AZ49*(1-(V49+V53)))</f>
        <v>0.29629629629629634</v>
      </c>
      <c r="BC49" s="203" t="s">
        <v>68</v>
      </c>
      <c r="BD49" s="18">
        <f>IF(AB51&gt;0,((BB49-(AR49+AX49))*V54)+((AR49+AX49)*AB51),BB49*V54)</f>
        <v>0.29629629629629634</v>
      </c>
      <c r="BE49" s="203" t="s">
        <v>76</v>
      </c>
      <c r="BF49" s="18">
        <f>(Z52*(AJ50+AJ53+AL50+AL53))+((AR49+AX49)*AB50)</f>
        <v>0</v>
      </c>
      <c r="BG49" s="203" t="s">
        <v>69</v>
      </c>
      <c r="BH49" s="181">
        <f t="shared" ref="BH49:BH54" si="4">IF(AD49,BD49+BF49,NA())</f>
        <v>0.29629629629629634</v>
      </c>
      <c r="BI49" s="124" t="s">
        <v>46</v>
      </c>
      <c r="BJ49" s="18">
        <f>IFERROR(IF(AD49,E49,0)+IF(AD50,E50,0)+IF(AD51,E51,0)+IF(AD52,E52,0)+IF(AD53,E53,0)+IF(AD54,E54,0),NA())</f>
        <v>1.0370370370370372</v>
      </c>
      <c r="BK49" s="161" t="s">
        <v>82</v>
      </c>
    </row>
    <row r="50" spans="1:63" ht="15" customHeight="1">
      <c r="A50" s="130"/>
      <c r="B50" s="213"/>
      <c r="C50" s="213"/>
      <c r="D50" s="39" t="s">
        <v>2</v>
      </c>
      <c r="E50" s="165">
        <f>IF(AND(AD50,AF56),BD50+BF50,NA())</f>
        <v>0.22222222222222224</v>
      </c>
      <c r="F50" s="30">
        <f>IFERROR(E50/P50,NA())</f>
        <v>0.11111111111111112</v>
      </c>
      <c r="G50" s="215"/>
      <c r="H50" s="84"/>
      <c r="I50" s="4" t="s">
        <v>105</v>
      </c>
      <c r="J50" s="5" t="s">
        <v>20</v>
      </c>
      <c r="K50" s="5" t="s">
        <v>20</v>
      </c>
      <c r="L50" s="5">
        <v>2</v>
      </c>
      <c r="M50" s="5">
        <v>4</v>
      </c>
      <c r="N50" s="5">
        <v>0</v>
      </c>
      <c r="O50" s="5">
        <v>1</v>
      </c>
      <c r="P50" s="5">
        <v>2</v>
      </c>
      <c r="Q50" s="77"/>
      <c r="R50" s="13"/>
      <c r="S50" s="94"/>
      <c r="T50" s="85"/>
      <c r="V50" s="160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14">
        <f>IF(AF54,IF(P53="D3",2,IF(P53="2D3",4,IF(P53="D6",3.5,IF(P53="2D6",7,P53)))),0)</f>
        <v>0</v>
      </c>
      <c r="AA50" s="14" t="s">
        <v>41</v>
      </c>
      <c r="AB50" s="14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/>
      <c r="AI50" s="14"/>
      <c r="AJ50" s="20">
        <f>IF(AF54,V51*IF(OR(AF49,AF50),Z49,Z49+X49),0)</f>
        <v>0</v>
      </c>
      <c r="AK50" s="20" t="s">
        <v>64</v>
      </c>
      <c r="AL50" s="20">
        <f>IF(AF54,AJ54*IF(OR(AF49,AF50),Z49,Z49+X49),0)</f>
        <v>0</v>
      </c>
      <c r="AM50" s="20" t="s">
        <v>66</v>
      </c>
      <c r="AN50" s="20">
        <f>IF(X51&gt;0,X51,IF(AND(X52&gt;0,4&gt;V52),X52,IF(V52&gt;=2*4,5/6,IF(V52&gt;4,4/6,IF(V52=4,3/6,IF(V52&lt;=4/2,1/6,IF(V52&lt;4,2/6)))))))</f>
        <v>0.5</v>
      </c>
      <c r="AO50" s="20" t="s">
        <v>71</v>
      </c>
      <c r="AP50" s="21">
        <f>IF(OR(AF51,AF52),AL54*AN50,AL54*(AN50+X50))</f>
        <v>0.66666666666666663</v>
      </c>
      <c r="AQ50" s="203"/>
      <c r="AR50" s="20">
        <f>IF(AF55,AL54*IF(OR(AF51,AF52),AB49,AB49+X50),0)</f>
        <v>0</v>
      </c>
      <c r="AS50" s="203"/>
      <c r="AT50" s="20">
        <f>IF(AF52,AL54-(AL54*AN50),IF(AF51,(1/6)*AL54,0))</f>
        <v>0</v>
      </c>
      <c r="AU50" s="203"/>
      <c r="AV50" s="20">
        <f>(AN50+X50)*AT50</f>
        <v>0</v>
      </c>
      <c r="AW50" s="203"/>
      <c r="AX50" s="20">
        <f>IF(AF55,AT50*(AB49+X50),0)</f>
        <v>0</v>
      </c>
      <c r="AY50" s="203"/>
      <c r="AZ50" s="20">
        <f t="shared" ref="AZ50:AZ54" si="5">AV50+AP50</f>
        <v>0.66666666666666663</v>
      </c>
      <c r="BA50" s="203"/>
      <c r="BB50" s="20">
        <f>IF(AB52&lt;0,((AZ50-(AR50+AX50))*(1-(V53+V49)))+((AX50+AR50)*(1-(V49+AB52))),AZ50*(1-(V49+V53)))</f>
        <v>0.22222222222222224</v>
      </c>
      <c r="BC50" s="203"/>
      <c r="BD50" s="18">
        <f>IF(AB51&gt;0,((BB50-(AR50+AX50))*V54)+((AR50+AX50)*AB51),BB50*V54)</f>
        <v>0.22222222222222224</v>
      </c>
      <c r="BE50" s="203"/>
      <c r="BF50" s="18">
        <f>(Z52*(AJ50+AJ53+AL50+AL53))+((AR50+AX50)*AB50)</f>
        <v>0</v>
      </c>
      <c r="BG50" s="203"/>
      <c r="BH50" s="181">
        <f t="shared" si="4"/>
        <v>0.22222222222222224</v>
      </c>
      <c r="BI50" s="124" t="s">
        <v>47</v>
      </c>
      <c r="BJ50" s="18">
        <f>IFERROR(BJ49/AD55,NA())</f>
        <v>0.17283950617283952</v>
      </c>
      <c r="BK50" s="161" t="s">
        <v>11</v>
      </c>
    </row>
    <row r="51" spans="1:63" ht="15" customHeight="1">
      <c r="A51" s="130"/>
      <c r="B51" s="213"/>
      <c r="C51" s="213"/>
      <c r="D51" s="39" t="s">
        <v>3</v>
      </c>
      <c r="E51" s="165">
        <f>IF(AND(AD51,AF56),BD51+BF51,NA())</f>
        <v>0.14814814814814817</v>
      </c>
      <c r="F51" s="30">
        <f>IFERROR(E51/P50,NA())</f>
        <v>7.4074074074074084E-2</v>
      </c>
      <c r="G51" s="215"/>
      <c r="H51" s="84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85"/>
      <c r="V51" s="162">
        <f>(IF(L50="D3",2,IF(L50="2D3",4,IF(L50="D6",3.5,IF(L50="2D6",7,IF(L50="3D6",10.5,L50))))))</f>
        <v>2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14">
        <f>IF(AF54,IF(P54="D3",2,IF(P54="2D3",4,IF(P54="D6",3.5,IF(P54="2D6",7,P54)))),0)</f>
        <v>0</v>
      </c>
      <c r="AA51" s="14" t="s">
        <v>42</v>
      </c>
      <c r="AB51" s="14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/>
      <c r="AI51" s="14"/>
      <c r="AJ51" s="20">
        <f>IF(AF50,V51-(V51*V50),IF(AF49,(1/6)*V51,0))</f>
        <v>0</v>
      </c>
      <c r="AK51" s="20" t="s">
        <v>60</v>
      </c>
      <c r="AL51" s="20">
        <f>IF(AF50,AJ54-(AJ54*V50),IF(AF49,(1/6)*AJ54,0))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72</v>
      </c>
      <c r="AP51" s="21">
        <f>IF(OR(AF51,AF52),AL54*AN51,AL54*(AN51+X50))</f>
        <v>0.44444444444444442</v>
      </c>
      <c r="AQ51" s="203"/>
      <c r="AR51" s="20">
        <f>IF(AF55,AL54*IF(OR(AF51,AF52),AB49,AB49+X50),0)</f>
        <v>0</v>
      </c>
      <c r="AS51" s="203"/>
      <c r="AT51" s="20">
        <f>IF(AF52,AL54-(AL54*AN51),IF(AF51,(1/6)*AL54,0))</f>
        <v>0</v>
      </c>
      <c r="AU51" s="203"/>
      <c r="AV51" s="20">
        <f>(AN51+X50)*AT51</f>
        <v>0</v>
      </c>
      <c r="AW51" s="203"/>
      <c r="AX51" s="20">
        <f>IF(AF55,AT51*(AB49+X50),0)</f>
        <v>0</v>
      </c>
      <c r="AY51" s="203"/>
      <c r="AZ51" s="20">
        <f t="shared" si="5"/>
        <v>0.44444444444444442</v>
      </c>
      <c r="BA51" s="203"/>
      <c r="BB51" s="20">
        <f>IF(AB52&lt;0,((AZ51-(AR51+AX51))*(1-(V53+V49)))+((AX51+AR51)*(1-(V49+AB52))),AZ51*(1-(V49+V53)))</f>
        <v>0.14814814814814817</v>
      </c>
      <c r="BC51" s="203"/>
      <c r="BD51" s="18">
        <f>IF(AB51&gt;0,((BB51-(AR51+AX51))*V54)+((AR51+AX51)*AB51),BB51*V54)</f>
        <v>0.14814814814814817</v>
      </c>
      <c r="BE51" s="203"/>
      <c r="BF51" s="18">
        <f>(Z52*(AJ50+AJ53+AL50+AL53))+((AR51+AX51)*AB50)</f>
        <v>0</v>
      </c>
      <c r="BG51" s="203"/>
      <c r="BH51" s="181">
        <f t="shared" si="4"/>
        <v>0.14814814814814817</v>
      </c>
      <c r="BI51" s="124" t="s">
        <v>48</v>
      </c>
      <c r="BK51" s="117"/>
    </row>
    <row r="52" spans="1:63" ht="15" customHeight="1">
      <c r="A52" s="130"/>
      <c r="B52" s="131"/>
      <c r="C52" s="131"/>
      <c r="D52" s="39" t="s">
        <v>4</v>
      </c>
      <c r="E52" s="165">
        <f>IF(AND(AD52,AF56),BD52+BF52,NA())</f>
        <v>0.14814814814814817</v>
      </c>
      <c r="F52" s="30">
        <f>IFERROR(E52/P50,NA())</f>
        <v>7.4074074074074084E-2</v>
      </c>
      <c r="G52" s="215"/>
      <c r="H52" s="84"/>
      <c r="I52" s="185" t="str">
        <f>"+- to hit"</f>
        <v>+- to hit</v>
      </c>
      <c r="J52" s="5">
        <v>0</v>
      </c>
      <c r="K52" s="79"/>
      <c r="L52" s="185" t="str">
        <f>"+- to wound"</f>
        <v>+- to wound</v>
      </c>
      <c r="M52" s="5">
        <v>0</v>
      </c>
      <c r="N52" s="201" t="s">
        <v>24</v>
      </c>
      <c r="O52" s="201"/>
      <c r="P52" s="5" t="s">
        <v>19</v>
      </c>
      <c r="Q52" s="201" t="s">
        <v>25</v>
      </c>
      <c r="R52" s="201"/>
      <c r="S52" s="5" t="s">
        <v>18</v>
      </c>
      <c r="T52" s="86"/>
      <c r="V52" s="162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14">
        <f>IF(AF54,IF(P55="D3",2,IF(P55="2D3",4,IF(P55="D6",3.5,IF(P55="2D6",7,P55)))),0)</f>
        <v>0</v>
      </c>
      <c r="AA52" s="14" t="s">
        <v>40</v>
      </c>
      <c r="AB52" s="14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(V50+X49)*AJ51</f>
        <v>0</v>
      </c>
      <c r="AK52" s="14" t="s">
        <v>78</v>
      </c>
      <c r="AL52" s="22">
        <f>(V50+X49)*AL51</f>
        <v>0</v>
      </c>
      <c r="AM52" s="21" t="s">
        <v>80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73</v>
      </c>
      <c r="AP52" s="21">
        <f>IF(OR(AF51,AF52),AL54*AN52,AL54*(AN52+X50))</f>
        <v>0.44444444444444442</v>
      </c>
      <c r="AQ52" s="203"/>
      <c r="AR52" s="20">
        <f>IF(AF55,AL54*IF(OR(AF51,AF52),AB49,AB49+X50),0)</f>
        <v>0</v>
      </c>
      <c r="AS52" s="203"/>
      <c r="AT52" s="20">
        <f>IF(AF52,AL54-(AL54*AN52),IF(AF51,(1/6)*AL54,0))</f>
        <v>0</v>
      </c>
      <c r="AU52" s="203"/>
      <c r="AV52" s="20">
        <f>(AN52+X50)*AT52</f>
        <v>0</v>
      </c>
      <c r="AW52" s="203"/>
      <c r="AX52" s="20">
        <f>IF(AF55,AT52*(AB49+X50),0)</f>
        <v>0</v>
      </c>
      <c r="AY52" s="203"/>
      <c r="AZ52" s="20">
        <f t="shared" si="5"/>
        <v>0.44444444444444442</v>
      </c>
      <c r="BA52" s="203"/>
      <c r="BB52" s="20">
        <f>IF(AB52&lt;0,((AZ52-(AR52+AX52))*(1-(V53+V49)))+((AX52+AR52)*(1-(V49+AB52))),AZ52*(1-(V49+V53)))</f>
        <v>0.14814814814814817</v>
      </c>
      <c r="BC52" s="203"/>
      <c r="BD52" s="18">
        <f>IF(AB51&gt;0,((BB52-(AR52+AX52))*V54)+((AR52+AX52)*AB51),BB52*V54)</f>
        <v>0.14814814814814817</v>
      </c>
      <c r="BE52" s="203"/>
      <c r="BF52" s="18">
        <f>(Z52*(AJ50+AJ53+AL50+AL53))+((AR52+AX52)*AB50)</f>
        <v>0</v>
      </c>
      <c r="BG52" s="203"/>
      <c r="BH52" s="181">
        <f t="shared" si="4"/>
        <v>0.14814814814814817</v>
      </c>
      <c r="BI52" s="124" t="s">
        <v>49</v>
      </c>
      <c r="BK52" s="117"/>
    </row>
    <row r="53" spans="1:63" ht="15" customHeight="1">
      <c r="A53" s="130"/>
      <c r="B53" s="131"/>
      <c r="C53" s="131"/>
      <c r="D53" s="39" t="s">
        <v>5</v>
      </c>
      <c r="E53" s="165">
        <f>IF(AND(AD53,AF56),BD53+BF53,NA())</f>
        <v>0.14814814814814817</v>
      </c>
      <c r="F53" s="30">
        <f>IFERROR(E53/P50,NA())</f>
        <v>7.4074074074074084E-2</v>
      </c>
      <c r="G53" s="215"/>
      <c r="H53" s="87"/>
      <c r="I53" s="80"/>
      <c r="J53" s="185" t="s">
        <v>16</v>
      </c>
      <c r="K53" s="201" t="s">
        <v>17</v>
      </c>
      <c r="L53" s="201"/>
      <c r="M53" s="201"/>
      <c r="N53" s="201" t="s">
        <v>28</v>
      </c>
      <c r="O53" s="201"/>
      <c r="P53" s="5">
        <v>0</v>
      </c>
      <c r="Q53" s="201" t="s">
        <v>27</v>
      </c>
      <c r="R53" s="201"/>
      <c r="S53" s="5">
        <v>0</v>
      </c>
      <c r="T53" s="86"/>
      <c r="V53" s="162">
        <f>IF(N50="D3",-2/6,IF(N50="2D3",-4/6,IF(N50="D6",-3.5/6,IF(N50="2D6",-7/6,N50/6))))</f>
        <v>0</v>
      </c>
      <c r="W53" s="12" t="s">
        <v>37</v>
      </c>
      <c r="X53" s="12"/>
      <c r="Y53" s="23"/>
      <c r="Z53" s="23"/>
      <c r="AA53" s="19"/>
      <c r="AB53" s="23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IF(AF54,AJ51*(Z49+X49),0)</f>
        <v>0</v>
      </c>
      <c r="AK53" s="24" t="s">
        <v>65</v>
      </c>
      <c r="AL53" s="24">
        <f>IF(AF54,AL51*(Z49+X49),0)</f>
        <v>0</v>
      </c>
      <c r="AM53" s="25" t="s">
        <v>67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74</v>
      </c>
      <c r="AP53" s="21">
        <f>IF(OR(AF51,AF52),AL54*AN53,AL54*(AN53+X50))</f>
        <v>0.44444444444444442</v>
      </c>
      <c r="AQ53" s="203"/>
      <c r="AR53" s="20">
        <f>IF(AF55,AL54*IF(OR(AF51,AF52),AB49,AB49+X50),0)</f>
        <v>0</v>
      </c>
      <c r="AS53" s="203"/>
      <c r="AT53" s="20">
        <f>IF(AF52,AL54-(AL54*AN53),IF(AF51,(1/6)*AL54,0))</f>
        <v>0</v>
      </c>
      <c r="AU53" s="203"/>
      <c r="AV53" s="20">
        <f>(AN53+X50)*AT53</f>
        <v>0</v>
      </c>
      <c r="AW53" s="203"/>
      <c r="AX53" s="20">
        <f>IF(AF55,AT53*(AB49+X50),0)</f>
        <v>0</v>
      </c>
      <c r="AY53" s="203"/>
      <c r="AZ53" s="20">
        <f t="shared" si="5"/>
        <v>0.44444444444444442</v>
      </c>
      <c r="BA53" s="203"/>
      <c r="BB53" s="20">
        <f>IF(AB52&lt;0,((AZ53-(AR53+AX53))*(1-(V53+V49)))+((AX53+AR53)*(1-(V49+AB52))),AZ53*(1-(V49+V53)))</f>
        <v>0.14814814814814817</v>
      </c>
      <c r="BC53" s="203"/>
      <c r="BD53" s="18">
        <f>IF(AB51&gt;0,((BB53-(AR53+AX53))*V54)+((AR53+AX53)*AB51),BB53*V54)</f>
        <v>0.14814814814814817</v>
      </c>
      <c r="BE53" s="203"/>
      <c r="BF53" s="18">
        <f>(Z52*(AJ50+AJ53+AL50+AL53))+((AR53+AX53)*AB50)</f>
        <v>0</v>
      </c>
      <c r="BG53" s="203"/>
      <c r="BH53" s="181">
        <f t="shared" si="4"/>
        <v>0.14814814814814817</v>
      </c>
      <c r="BI53" s="124" t="s">
        <v>50</v>
      </c>
      <c r="BK53" s="117"/>
    </row>
    <row r="54" spans="1:63" ht="15" customHeight="1">
      <c r="A54" s="61"/>
      <c r="B54" s="62"/>
      <c r="C54" s="62"/>
      <c r="D54" s="39" t="s">
        <v>6</v>
      </c>
      <c r="E54" s="165">
        <f>IF(AND(AD54,AF56),BD54+BF54,NA())</f>
        <v>7.4074074074074084E-2</v>
      </c>
      <c r="F54" s="30">
        <f>IFERROR(E54/P50,NA())</f>
        <v>3.7037037037037042E-2</v>
      </c>
      <c r="G54" s="215"/>
      <c r="H54" s="84"/>
      <c r="I54" s="200" t="s">
        <v>30</v>
      </c>
      <c r="J54" s="200"/>
      <c r="K54" s="200" t="s">
        <v>31</v>
      </c>
      <c r="L54" s="200"/>
      <c r="M54" s="200"/>
      <c r="N54" s="201" t="s">
        <v>29</v>
      </c>
      <c r="O54" s="201"/>
      <c r="P54" s="5">
        <v>0</v>
      </c>
      <c r="Q54" s="201" t="s">
        <v>45</v>
      </c>
      <c r="R54" s="201"/>
      <c r="S54" s="5">
        <v>0</v>
      </c>
      <c r="T54" s="86"/>
      <c r="V54" s="162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Z54" s="23"/>
      <c r="AA54" s="14"/>
      <c r="AB54" s="14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(AJ50+AJ53)*Z50</f>
        <v>0</v>
      </c>
      <c r="AK54" s="20" t="str">
        <f>"+attacks"</f>
        <v>+attacks</v>
      </c>
      <c r="AL54" s="20">
        <f>IF(V50=1,AJ49,(SUM(AJ49,AJ52,AL49,AL52))+(Z51*(SUM(AJ50,AJ53,AL50,AL53)))-(Z52*(AJ50+AJ53+AL50+AL53)))</f>
        <v>1.3333333333333333</v>
      </c>
      <c r="AM54" s="20" t="s">
        <v>62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75</v>
      </c>
      <c r="AP54" s="20">
        <f>IF(OR(AF51,AF52),AL54*AN54,AL54*(AN54+X50))</f>
        <v>0.22222222222222221</v>
      </c>
      <c r="AQ54" s="203"/>
      <c r="AR54" s="20">
        <f>IF(AF55,AL54*IF(OR(AF51,AF52),AB49,AB49+X50),0)</f>
        <v>0</v>
      </c>
      <c r="AS54" s="203"/>
      <c r="AT54" s="20">
        <f>IF(AF52,AL54-(AL54*AN54),IF(AF51,(1/6)*AL54,0))</f>
        <v>0</v>
      </c>
      <c r="AU54" s="203"/>
      <c r="AV54" s="20">
        <f>(AN54+X50)*AT54</f>
        <v>0</v>
      </c>
      <c r="AW54" s="203"/>
      <c r="AX54" s="20">
        <f>IF(AF55,AT54*(AB49+X50),0)</f>
        <v>0</v>
      </c>
      <c r="AY54" s="203"/>
      <c r="AZ54" s="20">
        <f t="shared" si="5"/>
        <v>0.22222222222222221</v>
      </c>
      <c r="BA54" s="203"/>
      <c r="BB54" s="20">
        <f>IF(AB52&lt;0,((AZ54-(AR54+AX54))*(1-(V53+V49)))+((AX54+AR54)*(1-(V49+AB52))),AZ54*(1-(V49+V53)))</f>
        <v>7.4074074074074084E-2</v>
      </c>
      <c r="BC54" s="203"/>
      <c r="BD54" s="18">
        <f>IF(AB51&gt;0,((BB54-(AR54+AX54))*V54)+((AR54+AX54)*AB51),BB54*V54)</f>
        <v>7.4074074074074084E-2</v>
      </c>
      <c r="BE54" s="203"/>
      <c r="BF54" s="18">
        <f>(Z52*(AJ50+AJ53+AL50+AL53))+((AR54+AX54)*AB50)</f>
        <v>0</v>
      </c>
      <c r="BG54" s="203"/>
      <c r="BH54" s="181">
        <f t="shared" si="4"/>
        <v>7.4074074074074084E-2</v>
      </c>
      <c r="BI54" s="124" t="s">
        <v>51</v>
      </c>
      <c r="BK54" s="117"/>
    </row>
    <row r="55" spans="1:63" ht="15" customHeight="1">
      <c r="A55" s="61"/>
      <c r="B55" s="62"/>
      <c r="C55" s="62"/>
      <c r="D55" s="50"/>
      <c r="E55" s="172"/>
      <c r="F55" s="50"/>
      <c r="G55" s="215"/>
      <c r="H55" s="84"/>
      <c r="I55" s="185"/>
      <c r="J55" s="185"/>
      <c r="K55" s="79" t="s">
        <v>83</v>
      </c>
      <c r="L55" s="182" t="s">
        <v>84</v>
      </c>
      <c r="M55" s="79" t="s">
        <v>18</v>
      </c>
      <c r="N55" s="201" t="s">
        <v>26</v>
      </c>
      <c r="O55" s="201"/>
      <c r="P55" s="5">
        <v>0</v>
      </c>
      <c r="Q55" s="211" t="s">
        <v>58</v>
      </c>
      <c r="R55" s="211"/>
      <c r="S55" s="5">
        <v>0</v>
      </c>
      <c r="T55" s="86"/>
      <c r="V55" s="163" t="str">
        <f>IF(AH49,C56,"")</f>
        <v/>
      </c>
      <c r="W55" s="12" t="s">
        <v>109</v>
      </c>
      <c r="X55" s="12"/>
      <c r="Y55" s="23"/>
      <c r="Z55" s="23"/>
      <c r="AA55" s="14"/>
      <c r="AB55" s="14"/>
      <c r="AC55" s="14"/>
      <c r="AD55" s="23">
        <f>COUNTIF(AD49:AD54,TRUE)</f>
        <v>6</v>
      </c>
      <c r="AE55" s="20" t="s">
        <v>81</v>
      </c>
      <c r="AF55" s="14" t="b">
        <v>0</v>
      </c>
      <c r="AG55" s="14" t="s">
        <v>56</v>
      </c>
      <c r="AH55" s="14"/>
      <c r="AI55" s="14"/>
      <c r="AJ55" s="20"/>
      <c r="AK55" s="20"/>
      <c r="AL55" s="20"/>
      <c r="AM55" s="20"/>
      <c r="AN55" s="20"/>
      <c r="AO55" s="20"/>
      <c r="AP55" s="20"/>
      <c r="AQ55" s="181"/>
      <c r="AR55" s="20"/>
      <c r="AS55" s="181"/>
      <c r="AT55" s="20"/>
      <c r="AU55" s="181"/>
      <c r="AV55" s="20"/>
      <c r="AW55" s="181"/>
      <c r="AX55" s="20"/>
      <c r="AY55" s="181"/>
      <c r="AZ55" s="20"/>
      <c r="BA55" s="181"/>
      <c r="BB55" s="20"/>
      <c r="BC55" s="181"/>
      <c r="BE55" s="181"/>
      <c r="BG55" s="181"/>
      <c r="BH55" s="181"/>
      <c r="BI55" s="181"/>
      <c r="BK55" s="117"/>
    </row>
    <row r="56" spans="1:63" ht="15" customHeight="1">
      <c r="A56" s="61"/>
      <c r="B56" s="137" t="s">
        <v>99</v>
      </c>
      <c r="C56" s="140">
        <v>1</v>
      </c>
      <c r="D56" s="189" t="s">
        <v>22</v>
      </c>
      <c r="E56" s="180">
        <f>IFERROR(BJ50,NA())</f>
        <v>0.17283950617283952</v>
      </c>
      <c r="F56" s="3">
        <f>IFERROR(E56/P50,NA())</f>
        <v>8.6419753086419762E-2</v>
      </c>
      <c r="G56" s="215"/>
      <c r="H56" s="84"/>
      <c r="I56" s="80"/>
      <c r="J56" s="80"/>
      <c r="K56" s="80"/>
      <c r="L56" s="183"/>
      <c r="M56" s="182"/>
      <c r="N56" s="79"/>
      <c r="O56" s="183"/>
      <c r="P56" s="79"/>
      <c r="Q56" s="81"/>
      <c r="R56" s="81"/>
      <c r="S56" s="79"/>
      <c r="T56" s="88"/>
      <c r="V56" s="162"/>
      <c r="W56" s="12"/>
      <c r="X56" s="12"/>
      <c r="Y56" s="23"/>
      <c r="Z56" s="23"/>
      <c r="AA56" s="14"/>
      <c r="AB56" s="14"/>
      <c r="AC56" s="14"/>
      <c r="AD56" s="14" t="b">
        <v>1</v>
      </c>
      <c r="AE56" s="20" t="s">
        <v>85</v>
      </c>
      <c r="AF56" s="14" t="b">
        <v>1</v>
      </c>
      <c r="AG56" s="14" t="s">
        <v>86</v>
      </c>
      <c r="AH56" s="14"/>
      <c r="AI56" s="14"/>
      <c r="AJ56" s="20"/>
      <c r="AK56" s="20"/>
      <c r="AL56" s="20"/>
      <c r="AM56" s="20"/>
      <c r="AN56" s="20"/>
      <c r="AO56" s="20"/>
      <c r="AP56" s="20"/>
      <c r="AQ56" s="25"/>
      <c r="AR56" s="20"/>
      <c r="AS56" s="25"/>
      <c r="AT56" s="20"/>
      <c r="AU56" s="25"/>
      <c r="AV56" s="20"/>
      <c r="AW56" s="25"/>
      <c r="AX56" s="20"/>
      <c r="AY56" s="25"/>
      <c r="AZ56" s="20"/>
      <c r="BA56" s="25"/>
      <c r="BB56" s="20"/>
      <c r="BC56" s="25"/>
      <c r="BE56" s="25"/>
      <c r="BG56" s="25"/>
      <c r="BH56" s="25"/>
      <c r="BI56" s="25"/>
      <c r="BK56" s="117"/>
    </row>
    <row r="57" spans="1:63" ht="9.9499999999999993" customHeight="1">
      <c r="A57" s="71"/>
      <c r="B57" s="72"/>
      <c r="C57" s="72"/>
      <c r="D57" s="11"/>
      <c r="E57" s="173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63"/>
      <c r="W57" s="20"/>
      <c r="X57" s="20"/>
      <c r="Y57" s="23"/>
      <c r="Z57" s="20"/>
      <c r="AA57" s="20"/>
      <c r="AB57" s="20"/>
      <c r="AC57" s="20"/>
      <c r="AD57" s="20"/>
      <c r="AE57" s="20"/>
      <c r="AF57" s="187"/>
      <c r="AG57" s="187"/>
      <c r="AH57" s="187"/>
      <c r="AI57" s="187"/>
      <c r="AJ57" s="20"/>
      <c r="AK57" s="20"/>
      <c r="AL57" s="20"/>
      <c r="AM57" s="20"/>
      <c r="BK57" s="117"/>
    </row>
    <row r="58" spans="1:63" ht="15" customHeight="1">
      <c r="A58" s="132"/>
      <c r="B58" s="216" t="str">
        <f>IF(I60="","",I60)</f>
        <v>Weapon 4</v>
      </c>
      <c r="C58" s="216"/>
      <c r="D58" s="32"/>
      <c r="E58" s="174" t="s">
        <v>11</v>
      </c>
      <c r="F58" s="32" t="s">
        <v>7</v>
      </c>
      <c r="G58" s="218"/>
      <c r="H58" s="82"/>
      <c r="I58" s="197" t="str">
        <f>IF(I60="","",I60)</f>
        <v>Weapon 4</v>
      </c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83"/>
      <c r="V58" s="209" t="s">
        <v>15</v>
      </c>
      <c r="W58" s="192"/>
      <c r="X58" s="192"/>
      <c r="Y58" s="192"/>
      <c r="Z58" s="192"/>
      <c r="AA58" s="192"/>
      <c r="AB58" s="192"/>
      <c r="AC58" s="192"/>
      <c r="AD58" s="192" t="s">
        <v>21</v>
      </c>
      <c r="AE58" s="192"/>
      <c r="AF58" s="192"/>
      <c r="AG58" s="192"/>
      <c r="AH58" s="187"/>
      <c r="AI58" s="187"/>
      <c r="AJ58" s="192" t="s">
        <v>88</v>
      </c>
      <c r="AK58" s="192"/>
      <c r="AL58" s="192"/>
      <c r="AM58" s="192"/>
      <c r="AN58" s="192"/>
      <c r="AO58" s="192" t="s">
        <v>89</v>
      </c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 t="s">
        <v>90</v>
      </c>
      <c r="BC58" s="192"/>
      <c r="BD58" s="192"/>
      <c r="BE58" s="192"/>
      <c r="BF58" s="192"/>
      <c r="BG58" s="192"/>
      <c r="BH58" s="192"/>
      <c r="BI58" s="192"/>
      <c r="BJ58" s="192" t="s">
        <v>91</v>
      </c>
      <c r="BK58" s="210"/>
    </row>
    <row r="59" spans="1:63" ht="15" customHeight="1">
      <c r="A59" s="133"/>
      <c r="B59" s="217"/>
      <c r="C59" s="217"/>
      <c r="D59" s="40" t="s">
        <v>1</v>
      </c>
      <c r="E59" s="165">
        <f>IF(AND(AD59,AF66),BD59+BF59,NA())</f>
        <v>2.3703703703703707</v>
      </c>
      <c r="F59" s="30">
        <f>IFERROR(E59/P60,NA())</f>
        <v>1.1851851851851853</v>
      </c>
      <c r="G59" s="219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4"/>
      <c r="T59" s="85"/>
      <c r="V59" s="160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14">
        <f>IF(AF64,IF(P62="2+",5/6,IF(P62="3+",4/6,IF(P62="4+",3/6,IF(P62="5+",2/6,IF(P62="6+",1/6,IF(P62="7+",0/6)))))),0)</f>
        <v>0</v>
      </c>
      <c r="AA59" s="19" t="s">
        <v>57</v>
      </c>
      <c r="AB59" s="19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87</v>
      </c>
      <c r="AJ59" s="20">
        <f>IF(OR(AF59,AF60),V61*V60,(V60+X59)*V61)</f>
        <v>5.333333333333333</v>
      </c>
      <c r="AK59" s="20" t="s">
        <v>77</v>
      </c>
      <c r="AL59" s="20">
        <f>IF(OR(AF59,AF60),AJ64*V60,(V60+X59)*AJ64)</f>
        <v>0</v>
      </c>
      <c r="AM59" s="20" t="s">
        <v>79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70</v>
      </c>
      <c r="AP59" s="21">
        <f>IF(OR(AF61,AF62),AL64*AN59,AL64*(AN59+X60))</f>
        <v>3.5555555555555554</v>
      </c>
      <c r="AQ59" s="203" t="s">
        <v>77</v>
      </c>
      <c r="AR59" s="20">
        <f>IF(AF65,AL64*IF(OR(AF61,AF62),AB59,AB59+X60),0)</f>
        <v>0</v>
      </c>
      <c r="AS59" s="203" t="s">
        <v>64</v>
      </c>
      <c r="AT59" s="20">
        <f>IF(AF62,AL64-(AL64*AN59),IF(AF61,(1/6)*AL64,0))</f>
        <v>0</v>
      </c>
      <c r="AU59" s="203" t="s">
        <v>60</v>
      </c>
      <c r="AV59" s="20">
        <f>(AN59+X60)*AT59</f>
        <v>0</v>
      </c>
      <c r="AW59" s="203" t="s">
        <v>78</v>
      </c>
      <c r="AX59" s="20">
        <f>IF(AF65,AT59*(AB59+X60),0)</f>
        <v>0</v>
      </c>
      <c r="AY59" s="203" t="s">
        <v>65</v>
      </c>
      <c r="AZ59" s="20">
        <f>AV59+AP59</f>
        <v>3.5555555555555554</v>
      </c>
      <c r="BA59" s="203" t="s">
        <v>63</v>
      </c>
      <c r="BB59" s="20">
        <f>IF(AB62&lt;0,((AZ59-(AR59+AX59))*(1-(V63+V59)))+((AX59+AR59)*(1-(V59+AB62))),AZ59*(1-(V59+V63)))</f>
        <v>2.3703703703703707</v>
      </c>
      <c r="BC59" s="203" t="s">
        <v>68</v>
      </c>
      <c r="BD59" s="18">
        <f>IF(AB61&gt;0,((BB59-(AR59+AX59))*V64)+((AR59+AX59)*AB61),BB59*V64)</f>
        <v>2.3703703703703707</v>
      </c>
      <c r="BE59" s="203" t="s">
        <v>76</v>
      </c>
      <c r="BF59" s="18">
        <f>(Z62*(AJ60+AJ63+AL60+AL63))+((AR59+AX59)*AB60)</f>
        <v>0</v>
      </c>
      <c r="BG59" s="203" t="s">
        <v>69</v>
      </c>
      <c r="BH59" s="181">
        <f t="shared" ref="BH59:BH64" si="6">IF(AD59,BD59+BF59,NA())</f>
        <v>2.3703703703703707</v>
      </c>
      <c r="BI59" s="124" t="s">
        <v>46</v>
      </c>
      <c r="BJ59" s="18">
        <f>IFERROR(IF(AD59,E59,0)+IF(AD60,E60,0)+IF(AD61,E61,0)+IF(AD62,E62,0)+IF(AD63,E63,0)+IF(AD64,E64,0),NA())</f>
        <v>8.2962962962962976</v>
      </c>
      <c r="BK59" s="161" t="s">
        <v>82</v>
      </c>
    </row>
    <row r="60" spans="1:63" ht="15" customHeight="1">
      <c r="A60" s="133"/>
      <c r="B60" s="217"/>
      <c r="C60" s="217"/>
      <c r="D60" s="40" t="s">
        <v>2</v>
      </c>
      <c r="E60" s="165">
        <f>IF(AND(AD60,AF66),BD60+BF60,NA())</f>
        <v>1.7777777777777779</v>
      </c>
      <c r="F60" s="30">
        <f>IFERROR(E60/P60,NA())</f>
        <v>0.88888888888888895</v>
      </c>
      <c r="G60" s="219"/>
      <c r="H60" s="84"/>
      <c r="I60" s="4" t="s">
        <v>106</v>
      </c>
      <c r="J60" s="5" t="s">
        <v>20</v>
      </c>
      <c r="K60" s="5" t="s">
        <v>20</v>
      </c>
      <c r="L60" s="5">
        <v>8</v>
      </c>
      <c r="M60" s="5">
        <v>4</v>
      </c>
      <c r="N60" s="5">
        <v>-2</v>
      </c>
      <c r="O60" s="5">
        <v>1</v>
      </c>
      <c r="P60" s="5">
        <v>2</v>
      </c>
      <c r="Q60" s="77"/>
      <c r="R60" s="13"/>
      <c r="S60" s="94"/>
      <c r="T60" s="85"/>
      <c r="V60" s="160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14">
        <f>IF(AF64,IF(P63="D3",2,IF(P63="2D3",4,IF(P63="D6",3.5,IF(P63="2D6",7,P63)))),0)</f>
        <v>0</v>
      </c>
      <c r="AA60" s="14" t="s">
        <v>41</v>
      </c>
      <c r="AB60" s="14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/>
      <c r="AI60" s="14"/>
      <c r="AJ60" s="20">
        <f>IF(AF64,V61*IF(OR(AF59,AF60),Z59,Z59+X59),0)</f>
        <v>0</v>
      </c>
      <c r="AK60" s="20" t="s">
        <v>64</v>
      </c>
      <c r="AL60" s="20">
        <f>IF(AF64,AJ64*IF(OR(AF59,AF60),Z59,Z59+X59),0)</f>
        <v>0</v>
      </c>
      <c r="AM60" s="20" t="s">
        <v>66</v>
      </c>
      <c r="AN60" s="20">
        <f>IF(X61&gt;0,X61,IF(AND(X62&gt;0,4&gt;V62),X62,IF(V62&gt;=2*4,5/6,IF(V62&gt;4,4/6,IF(V62=4,3/6,IF(V62&lt;=4/2,1/6,IF(V62&lt;4,2/6)))))))</f>
        <v>0.5</v>
      </c>
      <c r="AO60" s="20" t="s">
        <v>71</v>
      </c>
      <c r="AP60" s="21">
        <f>IF(OR(AF61,AF62),AL64*AN60,AL64*(AN60+X60))</f>
        <v>2.6666666666666665</v>
      </c>
      <c r="AQ60" s="203"/>
      <c r="AR60" s="20">
        <f>IF(AF65,AL64*IF(OR(AF61,AF62),AB59,AB59+X60),0)</f>
        <v>0</v>
      </c>
      <c r="AS60" s="203"/>
      <c r="AT60" s="20">
        <f>IF(AF62,AL64-(AL64*AN60),IF(AF61,(1/6)*AL64,0))</f>
        <v>0</v>
      </c>
      <c r="AU60" s="203"/>
      <c r="AV60" s="20">
        <f>(AN60+X60)*AT60</f>
        <v>0</v>
      </c>
      <c r="AW60" s="203"/>
      <c r="AX60" s="20">
        <f>IF(AF65,AT60*(AB59+X60),0)</f>
        <v>0</v>
      </c>
      <c r="AY60" s="203"/>
      <c r="AZ60" s="20">
        <f t="shared" ref="AZ60:AZ64" si="7">AV60+AP60</f>
        <v>2.6666666666666665</v>
      </c>
      <c r="BA60" s="203"/>
      <c r="BB60" s="20">
        <f>IF(AB62&lt;0,((AZ60-(AR60+AX60))*(1-(V63+V59)))+((AX60+AR60)*(1-(V59+AB62))),AZ60*(1-(V59+V63)))</f>
        <v>1.7777777777777779</v>
      </c>
      <c r="BC60" s="203"/>
      <c r="BD60" s="18">
        <f>IF(AB61&gt;0,((BB60-(AR60+AX60))*V64)+((AR60+AX60)*AB61),BB60*V64)</f>
        <v>1.7777777777777779</v>
      </c>
      <c r="BE60" s="203"/>
      <c r="BF60" s="18">
        <f>(Z62*(AJ60+AJ63+AL60+AL63))+((AR60+AX60)*AB60)</f>
        <v>0</v>
      </c>
      <c r="BG60" s="203"/>
      <c r="BH60" s="181">
        <f t="shared" si="6"/>
        <v>1.7777777777777779</v>
      </c>
      <c r="BI60" s="124" t="s">
        <v>47</v>
      </c>
      <c r="BJ60" s="18">
        <f>IFERROR(BJ59/AD65,NA())</f>
        <v>1.3827160493827162</v>
      </c>
      <c r="BK60" s="161" t="s">
        <v>11</v>
      </c>
    </row>
    <row r="61" spans="1:63" ht="15" customHeight="1">
      <c r="A61" s="133"/>
      <c r="B61" s="217"/>
      <c r="C61" s="217"/>
      <c r="D61" s="40" t="s">
        <v>3</v>
      </c>
      <c r="E61" s="165">
        <f>IF(AND(AD61,AF66),BD61+BF61,NA())</f>
        <v>1.1851851851851853</v>
      </c>
      <c r="F61" s="30">
        <f>IFERROR(E61/P60,NA())</f>
        <v>0.59259259259259267</v>
      </c>
      <c r="G61" s="219"/>
      <c r="H61" s="84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85"/>
      <c r="V61" s="162">
        <f>(IF(L60="D3",2,IF(L60="2D3",4,IF(L60="D6",3.5,IF(L60="2D6",7,IF(L60="3D6",10.5,L60))))))</f>
        <v>8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14">
        <f>IF(AF64,IF(P64="D3",2,IF(P64="2D3",4,IF(P64="D6",3.5,IF(P64="2D6",7,P64)))),0)</f>
        <v>0</v>
      </c>
      <c r="AA61" s="14" t="s">
        <v>42</v>
      </c>
      <c r="AB61" s="14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/>
      <c r="AI61" s="14"/>
      <c r="AJ61" s="20">
        <f>IF(AF60,V61-(V61*V60),IF(AF59,(1/6)*V61,0))</f>
        <v>0</v>
      </c>
      <c r="AK61" s="20" t="s">
        <v>60</v>
      </c>
      <c r="AL61" s="20">
        <f>IF(AF60,AJ64-(AJ64*V60),IF(AF59,(1/6)*AJ64,0))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72</v>
      </c>
      <c r="AP61" s="21">
        <f>IF(OR(AF61,AF62),AL64*AN61,AL64*(AN61+X60))</f>
        <v>1.7777777777777777</v>
      </c>
      <c r="AQ61" s="203"/>
      <c r="AR61" s="20">
        <f>IF(AF65,AL64*IF(OR(AF61,AF62),AB59,AB59+X60),0)</f>
        <v>0</v>
      </c>
      <c r="AS61" s="203"/>
      <c r="AT61" s="20">
        <f>IF(AF62,AL64-(AL64*AN61),IF(AF61,(1/6)*AL64,0))</f>
        <v>0</v>
      </c>
      <c r="AU61" s="203"/>
      <c r="AV61" s="20">
        <f>(AN61+X60)*AT61</f>
        <v>0</v>
      </c>
      <c r="AW61" s="203"/>
      <c r="AX61" s="20">
        <f>IF(AF65,AT61*(AB59+X60),0)</f>
        <v>0</v>
      </c>
      <c r="AY61" s="203"/>
      <c r="AZ61" s="20">
        <f t="shared" si="7"/>
        <v>1.7777777777777777</v>
      </c>
      <c r="BA61" s="203"/>
      <c r="BB61" s="20">
        <f>IF(AB62&lt;0,((AZ61-(AR61+AX61))*(1-(V63+V59)))+((AX61+AR61)*(1-(V59+AB62))),AZ61*(1-(V59+V63)))</f>
        <v>1.1851851851851853</v>
      </c>
      <c r="BC61" s="203"/>
      <c r="BD61" s="18">
        <f>IF(AB61&gt;0,((BB61-(AR61+AX61))*V64)+((AR61+AX61)*AB61),BB61*V64)</f>
        <v>1.1851851851851853</v>
      </c>
      <c r="BE61" s="203"/>
      <c r="BF61" s="18">
        <f>(Z62*(AJ60+AJ63+AL60+AL63))+((AR61+AX61)*AB60)</f>
        <v>0</v>
      </c>
      <c r="BG61" s="203"/>
      <c r="BH61" s="181">
        <f t="shared" si="6"/>
        <v>1.1851851851851853</v>
      </c>
      <c r="BI61" s="124" t="s">
        <v>48</v>
      </c>
      <c r="BK61" s="117"/>
    </row>
    <row r="62" spans="1:63" ht="15" customHeight="1">
      <c r="A62" s="133"/>
      <c r="B62" s="134"/>
      <c r="C62" s="134"/>
      <c r="D62" s="40" t="s">
        <v>4</v>
      </c>
      <c r="E62" s="165">
        <f>IF(AND(AD62,AF66),BD62+BF62,NA())</f>
        <v>1.1851851851851853</v>
      </c>
      <c r="F62" s="30">
        <f>IFERROR(E62/P60,NA())</f>
        <v>0.59259259259259267</v>
      </c>
      <c r="G62" s="219"/>
      <c r="H62" s="84"/>
      <c r="I62" s="185" t="str">
        <f>"+- to hit"</f>
        <v>+- to hit</v>
      </c>
      <c r="J62" s="5">
        <v>0</v>
      </c>
      <c r="K62" s="79"/>
      <c r="L62" s="185" t="str">
        <f>"+- to wound"</f>
        <v>+- to wound</v>
      </c>
      <c r="M62" s="5">
        <v>0</v>
      </c>
      <c r="N62" s="201" t="s">
        <v>24</v>
      </c>
      <c r="O62" s="201"/>
      <c r="P62" s="5" t="s">
        <v>19</v>
      </c>
      <c r="Q62" s="201" t="s">
        <v>25</v>
      </c>
      <c r="R62" s="201"/>
      <c r="S62" s="5" t="s">
        <v>19</v>
      </c>
      <c r="T62" s="86"/>
      <c r="V62" s="162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14">
        <f>IF(AF64,IF(P65="D3",2,IF(P65="2D3",4,IF(P65="D6",3.5,IF(P65="2D6",7,P65)))),0)</f>
        <v>0</v>
      </c>
      <c r="AA62" s="14" t="s">
        <v>40</v>
      </c>
      <c r="AB62" s="14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(V60+X59)*AJ61</f>
        <v>0</v>
      </c>
      <c r="AK62" s="14" t="s">
        <v>78</v>
      </c>
      <c r="AL62" s="22">
        <f>(V60+X59)*AL61</f>
        <v>0</v>
      </c>
      <c r="AM62" s="21" t="s">
        <v>80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73</v>
      </c>
      <c r="AP62" s="21">
        <f>IF(OR(AF61,AF62),AL64*AN62,AL64*(AN62+X60))</f>
        <v>1.7777777777777777</v>
      </c>
      <c r="AQ62" s="203"/>
      <c r="AR62" s="20">
        <f>IF(AF65,AL64*IF(OR(AF61,AF62),AB59,AB59+X60),0)</f>
        <v>0</v>
      </c>
      <c r="AS62" s="203"/>
      <c r="AT62" s="20">
        <f>IF(AF62,AL64-(AL64*AN62),IF(AF61,(1/6)*AL64,0))</f>
        <v>0</v>
      </c>
      <c r="AU62" s="203"/>
      <c r="AV62" s="20">
        <f>(AN62+X60)*AT62</f>
        <v>0</v>
      </c>
      <c r="AW62" s="203"/>
      <c r="AX62" s="20">
        <f>IF(AF65,AT62*(AB59+X60),0)</f>
        <v>0</v>
      </c>
      <c r="AY62" s="203"/>
      <c r="AZ62" s="20">
        <f t="shared" si="7"/>
        <v>1.7777777777777777</v>
      </c>
      <c r="BA62" s="203"/>
      <c r="BB62" s="20">
        <f>IF(AB62&lt;0,((AZ62-(AR62+AX62))*(1-(V63+V59)))+((AX62+AR62)*(1-(V59+AB62))),AZ62*(1-(V59+V63)))</f>
        <v>1.1851851851851853</v>
      </c>
      <c r="BC62" s="203"/>
      <c r="BD62" s="18">
        <f>IF(AB61&gt;0,((BB62-(AR62+AX62))*V64)+((AR62+AX62)*AB61),BB62*V64)</f>
        <v>1.1851851851851853</v>
      </c>
      <c r="BE62" s="203"/>
      <c r="BF62" s="18">
        <f>(Z62*(AJ60+AJ63+AL60+AL63))+((AR62+AX62)*AB60)</f>
        <v>0</v>
      </c>
      <c r="BG62" s="203"/>
      <c r="BH62" s="181">
        <f t="shared" si="6"/>
        <v>1.1851851851851853</v>
      </c>
      <c r="BI62" s="124" t="s">
        <v>49</v>
      </c>
      <c r="BK62" s="117"/>
    </row>
    <row r="63" spans="1:63" ht="15" customHeight="1">
      <c r="A63" s="133"/>
      <c r="B63" s="134"/>
      <c r="C63" s="134"/>
      <c r="D63" s="40" t="s">
        <v>5</v>
      </c>
      <c r="E63" s="165">
        <f>IF(AND(AD63,AF66),BD63+BF63,NA())</f>
        <v>1.1851851851851853</v>
      </c>
      <c r="F63" s="30">
        <f>IFERROR(E63/P60,NA())</f>
        <v>0.59259259259259267</v>
      </c>
      <c r="G63" s="219"/>
      <c r="H63" s="87"/>
      <c r="I63" s="80"/>
      <c r="J63" s="185" t="s">
        <v>16</v>
      </c>
      <c r="K63" s="201" t="s">
        <v>17</v>
      </c>
      <c r="L63" s="201"/>
      <c r="M63" s="201"/>
      <c r="N63" s="201" t="s">
        <v>28</v>
      </c>
      <c r="O63" s="201"/>
      <c r="P63" s="5">
        <v>0</v>
      </c>
      <c r="Q63" s="201" t="s">
        <v>27</v>
      </c>
      <c r="R63" s="201"/>
      <c r="S63" s="5">
        <v>0</v>
      </c>
      <c r="T63" s="86"/>
      <c r="V63" s="162">
        <f>IF(N60="D3",-2/6,IF(N60="2D3",-4/6,IF(N60="D6",-3.5/6,IF(N60="2D6",-7/6,N60/6))))</f>
        <v>-0.33333333333333331</v>
      </c>
      <c r="W63" s="12" t="s">
        <v>37</v>
      </c>
      <c r="X63" s="12"/>
      <c r="Y63" s="23"/>
      <c r="Z63" s="23"/>
      <c r="AA63" s="19"/>
      <c r="AB63" s="23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IF(AF64,AJ61*(Z59+X59),0)</f>
        <v>0</v>
      </c>
      <c r="AK63" s="24" t="s">
        <v>65</v>
      </c>
      <c r="AL63" s="24">
        <f>IF(AF64,AL61*(Z59+X59),0)</f>
        <v>0</v>
      </c>
      <c r="AM63" s="25" t="s">
        <v>67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74</v>
      </c>
      <c r="AP63" s="21">
        <f>IF(OR(AF61,AF62),AL64*AN63,AL64*(AN63+X60))</f>
        <v>1.7777777777777777</v>
      </c>
      <c r="AQ63" s="203"/>
      <c r="AR63" s="20">
        <f>IF(AF65,AL64*IF(OR(AF61,AF62),AB59,AB59+X60),0)</f>
        <v>0</v>
      </c>
      <c r="AS63" s="203"/>
      <c r="AT63" s="20">
        <f>IF(AF62,AL64-(AL64*AN63),IF(AF61,(1/6)*AL64,0))</f>
        <v>0</v>
      </c>
      <c r="AU63" s="203"/>
      <c r="AV63" s="20">
        <f>(AN63+X60)*AT63</f>
        <v>0</v>
      </c>
      <c r="AW63" s="203"/>
      <c r="AX63" s="20">
        <f>IF(AF65,AT63*(AB59+X60),0)</f>
        <v>0</v>
      </c>
      <c r="AY63" s="203"/>
      <c r="AZ63" s="20">
        <f t="shared" si="7"/>
        <v>1.7777777777777777</v>
      </c>
      <c r="BA63" s="203"/>
      <c r="BB63" s="20">
        <f>IF(AB62&lt;0,((AZ63-(AR63+AX63))*(1-(V63+V59)))+((AX63+AR63)*(1-(V59+AB62))),AZ63*(1-(V59+V63)))</f>
        <v>1.1851851851851853</v>
      </c>
      <c r="BC63" s="203"/>
      <c r="BD63" s="18">
        <f>IF(AB61&gt;0,((BB63-(AR63+AX63))*V64)+((AR63+AX63)*AB61),BB63*V64)</f>
        <v>1.1851851851851853</v>
      </c>
      <c r="BE63" s="203"/>
      <c r="BF63" s="18">
        <f>(Z62*(AJ60+AJ63+AL60+AL63))+((AR63+AX63)*AB60)</f>
        <v>0</v>
      </c>
      <c r="BG63" s="203"/>
      <c r="BH63" s="181">
        <f t="shared" si="6"/>
        <v>1.1851851851851853</v>
      </c>
      <c r="BI63" s="124" t="s">
        <v>50</v>
      </c>
      <c r="BK63" s="117"/>
    </row>
    <row r="64" spans="1:63" ht="15" customHeight="1">
      <c r="A64" s="59"/>
      <c r="B64" s="60"/>
      <c r="C64" s="60"/>
      <c r="D64" s="40" t="s">
        <v>6</v>
      </c>
      <c r="E64" s="165">
        <f>IF(AND(AD64,AF66),BD64+BF64,NA())</f>
        <v>0.59259259259259267</v>
      </c>
      <c r="F64" s="30">
        <f>IFERROR(E64/P60,NA())</f>
        <v>0.29629629629629634</v>
      </c>
      <c r="G64" s="219"/>
      <c r="H64" s="84"/>
      <c r="I64" s="200" t="s">
        <v>30</v>
      </c>
      <c r="J64" s="200"/>
      <c r="K64" s="200" t="s">
        <v>31</v>
      </c>
      <c r="L64" s="200"/>
      <c r="M64" s="200"/>
      <c r="N64" s="201" t="s">
        <v>29</v>
      </c>
      <c r="O64" s="201"/>
      <c r="P64" s="5">
        <v>0</v>
      </c>
      <c r="Q64" s="201" t="s">
        <v>45</v>
      </c>
      <c r="R64" s="201"/>
      <c r="S64" s="5">
        <v>0</v>
      </c>
      <c r="T64" s="86"/>
      <c r="V64" s="162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Z64" s="23"/>
      <c r="AA64" s="14"/>
      <c r="AB64" s="14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(AJ60+AJ63)*Z60</f>
        <v>0</v>
      </c>
      <c r="AK64" s="20" t="str">
        <f>"+attacks"</f>
        <v>+attacks</v>
      </c>
      <c r="AL64" s="20">
        <f>IF(V60=1,AJ59,(SUM(AJ59,AJ62,AL59,AL62))+(Z61*(SUM(AJ60,AJ63,AL60,AL63)))-(Z62*(AJ60+AJ63+AL60+AL63)))</f>
        <v>5.333333333333333</v>
      </c>
      <c r="AM64" s="20" t="s">
        <v>62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75</v>
      </c>
      <c r="AP64" s="20">
        <f>IF(OR(AF61,AF62),AL64*AN64,AL64*(AN64+X60))</f>
        <v>0.88888888888888884</v>
      </c>
      <c r="AQ64" s="203"/>
      <c r="AR64" s="20">
        <f>IF(AF65,AL64*IF(OR(AF61,AF62),AB59,AB59+X60),0)</f>
        <v>0</v>
      </c>
      <c r="AS64" s="203"/>
      <c r="AT64" s="20">
        <f>IF(AF62,AL64-(AL64*AN64),IF(AF61,(1/6)*AL64,0))</f>
        <v>0</v>
      </c>
      <c r="AU64" s="203"/>
      <c r="AV64" s="20">
        <f>(AN64+X60)*AT64</f>
        <v>0</v>
      </c>
      <c r="AW64" s="203"/>
      <c r="AX64" s="20">
        <f>IF(AF65,AT64*(AB59+X60),0)</f>
        <v>0</v>
      </c>
      <c r="AY64" s="203"/>
      <c r="AZ64" s="20">
        <f t="shared" si="7"/>
        <v>0.88888888888888884</v>
      </c>
      <c r="BA64" s="203"/>
      <c r="BB64" s="20">
        <f>IF(AB62&lt;0,((AZ64-(AR64+AX64))*(1-(V63+V59)))+((AX64+AR64)*(1-(V59+AB62))),AZ64*(1-(V59+V63)))</f>
        <v>0.59259259259259267</v>
      </c>
      <c r="BC64" s="203"/>
      <c r="BD64" s="18">
        <f>IF(AB61&gt;0,((BB64-(AR64+AX64))*V64)+((AR64+AX64)*AB61),BB64*V64)</f>
        <v>0.59259259259259267</v>
      </c>
      <c r="BE64" s="203"/>
      <c r="BF64" s="18">
        <f>(Z62*(AJ60+AJ63+AL60+AL63))+((AR64+AX64)*AB60)</f>
        <v>0</v>
      </c>
      <c r="BG64" s="203"/>
      <c r="BH64" s="181">
        <f t="shared" si="6"/>
        <v>0.59259259259259267</v>
      </c>
      <c r="BI64" s="124" t="s">
        <v>51</v>
      </c>
      <c r="BK64" s="117"/>
    </row>
    <row r="65" spans="1:63" ht="15" customHeight="1">
      <c r="A65" s="59"/>
      <c r="B65" s="60"/>
      <c r="C65" s="60"/>
      <c r="D65" s="51"/>
      <c r="E65" s="175"/>
      <c r="F65" s="51"/>
      <c r="G65" s="219"/>
      <c r="H65" s="84"/>
      <c r="I65" s="185"/>
      <c r="J65" s="185"/>
      <c r="K65" s="79" t="s">
        <v>83</v>
      </c>
      <c r="L65" s="182" t="s">
        <v>84</v>
      </c>
      <c r="M65" s="79" t="s">
        <v>18</v>
      </c>
      <c r="N65" s="201" t="s">
        <v>26</v>
      </c>
      <c r="O65" s="201"/>
      <c r="P65" s="5">
        <v>0</v>
      </c>
      <c r="Q65" s="211" t="s">
        <v>58</v>
      </c>
      <c r="R65" s="211"/>
      <c r="S65" s="5">
        <v>0</v>
      </c>
      <c r="T65" s="86"/>
      <c r="V65" s="163" t="str">
        <f>IF(AH59,C66,"")</f>
        <v/>
      </c>
      <c r="W65" s="12" t="s">
        <v>109</v>
      </c>
      <c r="X65" s="12"/>
      <c r="Y65" s="23"/>
      <c r="Z65" s="23"/>
      <c r="AA65" s="14"/>
      <c r="AB65" s="14"/>
      <c r="AC65" s="14"/>
      <c r="AD65" s="23">
        <f>COUNTIF(AD59:AD64,TRUE)</f>
        <v>6</v>
      </c>
      <c r="AE65" s="20" t="s">
        <v>81</v>
      </c>
      <c r="AF65" s="14" t="b">
        <v>0</v>
      </c>
      <c r="AG65" s="14" t="s">
        <v>56</v>
      </c>
      <c r="AH65" s="14"/>
      <c r="AI65" s="14"/>
      <c r="AJ65" s="20"/>
      <c r="AK65" s="20"/>
      <c r="AL65" s="20"/>
      <c r="AM65" s="20"/>
      <c r="AN65" s="20"/>
      <c r="AO65" s="20"/>
      <c r="AP65" s="20"/>
      <c r="AQ65" s="181"/>
      <c r="AR65" s="20"/>
      <c r="AS65" s="181"/>
      <c r="AT65" s="20"/>
      <c r="AU65" s="181"/>
      <c r="AV65" s="20"/>
      <c r="AW65" s="181"/>
      <c r="AX65" s="20"/>
      <c r="AY65" s="181"/>
      <c r="AZ65" s="20"/>
      <c r="BA65" s="181"/>
      <c r="BB65" s="20"/>
      <c r="BC65" s="181"/>
      <c r="BE65" s="181"/>
      <c r="BG65" s="181"/>
      <c r="BH65" s="181"/>
      <c r="BI65" s="181"/>
      <c r="BK65" s="117"/>
    </row>
    <row r="66" spans="1:63" ht="15" customHeight="1">
      <c r="A66" s="59"/>
      <c r="B66" s="136" t="s">
        <v>99</v>
      </c>
      <c r="C66" s="140">
        <v>1</v>
      </c>
      <c r="D66" s="188" t="s">
        <v>22</v>
      </c>
      <c r="E66" s="180">
        <f>IFERROR(BJ60,NA())</f>
        <v>1.3827160493827162</v>
      </c>
      <c r="F66" s="3">
        <f>IFERROR(E66/P60,NA())</f>
        <v>0.6913580246913581</v>
      </c>
      <c r="G66" s="219"/>
      <c r="H66" s="84"/>
      <c r="I66" s="80"/>
      <c r="J66" s="80"/>
      <c r="K66" s="80"/>
      <c r="L66" s="183"/>
      <c r="M66" s="182"/>
      <c r="N66" s="79"/>
      <c r="O66" s="183"/>
      <c r="P66" s="79"/>
      <c r="Q66" s="81"/>
      <c r="R66" s="81"/>
      <c r="S66" s="79"/>
      <c r="T66" s="88"/>
      <c r="V66" s="162"/>
      <c r="W66" s="12"/>
      <c r="X66" s="12"/>
      <c r="Y66" s="23"/>
      <c r="Z66" s="23"/>
      <c r="AA66" s="14"/>
      <c r="AB66" s="14"/>
      <c r="AC66" s="14"/>
      <c r="AD66" s="14" t="b">
        <v>1</v>
      </c>
      <c r="AE66" s="20" t="s">
        <v>85</v>
      </c>
      <c r="AF66" s="14" t="b">
        <v>1</v>
      </c>
      <c r="AG66" s="14" t="s">
        <v>86</v>
      </c>
      <c r="AH66" s="14"/>
      <c r="AI66" s="14"/>
      <c r="AJ66" s="20"/>
      <c r="AK66" s="20"/>
      <c r="AL66" s="20"/>
      <c r="AM66" s="20"/>
      <c r="AN66" s="20"/>
      <c r="AO66" s="20"/>
      <c r="AP66" s="20"/>
      <c r="AQ66" s="25"/>
      <c r="AR66" s="20"/>
      <c r="AS66" s="25"/>
      <c r="AT66" s="20"/>
      <c r="AU66" s="25"/>
      <c r="AV66" s="20"/>
      <c r="AW66" s="25"/>
      <c r="AX66" s="20"/>
      <c r="AY66" s="25"/>
      <c r="AZ66" s="20"/>
      <c r="BA66" s="25"/>
      <c r="BB66" s="20"/>
      <c r="BC66" s="25"/>
      <c r="BE66" s="25"/>
      <c r="BG66" s="25"/>
      <c r="BH66" s="25"/>
      <c r="BI66" s="25"/>
      <c r="BK66" s="117"/>
    </row>
    <row r="67" spans="1:63" ht="9.9499999999999993" customHeight="1">
      <c r="A67" s="73"/>
      <c r="B67" s="74"/>
      <c r="C67" s="74"/>
      <c r="D67" s="33"/>
      <c r="E67" s="176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63"/>
      <c r="W67" s="20"/>
      <c r="X67" s="20"/>
      <c r="Y67" s="23"/>
      <c r="Z67" s="20"/>
      <c r="AA67" s="20"/>
      <c r="AB67" s="20"/>
      <c r="AC67" s="20"/>
      <c r="AD67" s="20"/>
      <c r="AE67" s="20"/>
      <c r="AF67" s="187"/>
      <c r="AG67" s="187"/>
      <c r="AH67" s="187"/>
      <c r="AI67" s="187"/>
      <c r="AJ67" s="20"/>
      <c r="AK67" s="20"/>
      <c r="AL67" s="20"/>
      <c r="AM67" s="20"/>
      <c r="BK67" s="117"/>
    </row>
    <row r="68" spans="1:63" ht="15" customHeight="1">
      <c r="A68" s="152"/>
      <c r="B68" s="220" t="str">
        <f>IF(I70="","",I70)</f>
        <v>Weapon 5</v>
      </c>
      <c r="C68" s="220"/>
      <c r="D68" s="34"/>
      <c r="E68" s="177" t="s">
        <v>11</v>
      </c>
      <c r="F68" s="34" t="s">
        <v>7</v>
      </c>
      <c r="G68" s="222"/>
      <c r="H68" s="82"/>
      <c r="I68" s="197" t="str">
        <f>IF(I70="","",I70)</f>
        <v>Weapon 5</v>
      </c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83"/>
      <c r="V68" s="209" t="s">
        <v>15</v>
      </c>
      <c r="W68" s="192"/>
      <c r="X68" s="192"/>
      <c r="Y68" s="192"/>
      <c r="Z68" s="192"/>
      <c r="AA68" s="192"/>
      <c r="AB68" s="192"/>
      <c r="AC68" s="192"/>
      <c r="AD68" s="192" t="s">
        <v>21</v>
      </c>
      <c r="AE68" s="192"/>
      <c r="AF68" s="192"/>
      <c r="AG68" s="192"/>
      <c r="AH68" s="187"/>
      <c r="AI68" s="187"/>
      <c r="AJ68" s="192" t="s">
        <v>88</v>
      </c>
      <c r="AK68" s="192"/>
      <c r="AL68" s="192"/>
      <c r="AM68" s="192"/>
      <c r="AN68" s="192"/>
      <c r="AO68" s="192" t="s">
        <v>89</v>
      </c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 t="s">
        <v>90</v>
      </c>
      <c r="BC68" s="192"/>
      <c r="BD68" s="192"/>
      <c r="BE68" s="192"/>
      <c r="BF68" s="192"/>
      <c r="BG68" s="192"/>
      <c r="BH68" s="192"/>
      <c r="BI68" s="192"/>
      <c r="BJ68" s="192" t="s">
        <v>91</v>
      </c>
      <c r="BK68" s="210"/>
    </row>
    <row r="69" spans="1:63" ht="15" customHeight="1">
      <c r="A69" s="153"/>
      <c r="B69" s="221"/>
      <c r="C69" s="221"/>
      <c r="D69" s="41" t="s">
        <v>1</v>
      </c>
      <c r="E69" s="165">
        <f>IF(AND(AD69,AF76),BD69+BF69,NA())</f>
        <v>0.69444444444444453</v>
      </c>
      <c r="F69" s="30">
        <f>IFERROR(E69/P70,NA())</f>
        <v>0.34722222222222227</v>
      </c>
      <c r="G69" s="223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01"/>
      <c r="R69" s="201"/>
      <c r="S69" s="79"/>
      <c r="T69" s="85"/>
      <c r="V69" s="160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-0.16666666666666666</v>
      </c>
      <c r="Y69" s="14" t="str">
        <f>"+- to hit rolls"</f>
        <v>+- to hit rolls</v>
      </c>
      <c r="Z69" s="14">
        <f>IF(AF74,IF(P72="2+",5/6,IF(P72="3+",4/6,IF(P72="4+",3/6,IF(P72="5+",2/6,IF(P72="6+",1/6,IF(P72="7+",0/6)))))),0)</f>
        <v>0</v>
      </c>
      <c r="AA69" s="19" t="s">
        <v>57</v>
      </c>
      <c r="AB69" s="19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87</v>
      </c>
      <c r="AJ69" s="20">
        <f>IF(OR(AF69,AF70),V71*V70,(V70+X69)*V71)</f>
        <v>1</v>
      </c>
      <c r="AK69" s="20" t="s">
        <v>77</v>
      </c>
      <c r="AL69" s="20">
        <f>IF(OR(AF69,AF70),AJ74*V70,(V70+X69)*AJ74)</f>
        <v>0</v>
      </c>
      <c r="AM69" s="20" t="s">
        <v>79</v>
      </c>
      <c r="AN69" s="20">
        <f>IF(X71&gt;0,X71,IF(AND(X72&gt;0,3&gt;V72),X72,IF(V72&gt;=2*3,5/6,IF(V72&gt;3,4/6,IF(V72=3,3/6,IF(V72&lt;=3/2,1/6,IF(V72&lt;3,2/6)))))))</f>
        <v>0.83333333333333337</v>
      </c>
      <c r="AO69" s="20" t="s">
        <v>70</v>
      </c>
      <c r="AP69" s="21">
        <f>IF(OR(AF71,AF72),AL74*AN69,AL74*(AN69+X70))</f>
        <v>0.83333333333333337</v>
      </c>
      <c r="AQ69" s="203" t="s">
        <v>77</v>
      </c>
      <c r="AR69" s="20">
        <f>IF(AF75,AL74*IF(OR(AF71,AF72),AB69,AB69+X70),0)</f>
        <v>0</v>
      </c>
      <c r="AS69" s="203" t="s">
        <v>64</v>
      </c>
      <c r="AT69" s="20">
        <f>IF(AF72,AL74-(AL74*AN69),IF(AF71,(1/6)*AL74,0))</f>
        <v>0</v>
      </c>
      <c r="AU69" s="203" t="s">
        <v>60</v>
      </c>
      <c r="AV69" s="20">
        <f>(AN69+X70)*AT69</f>
        <v>0</v>
      </c>
      <c r="AW69" s="203" t="s">
        <v>78</v>
      </c>
      <c r="AX69" s="20">
        <f>IF(AF75,AT69*(AB69+X70),0)</f>
        <v>0</v>
      </c>
      <c r="AY69" s="203" t="s">
        <v>65</v>
      </c>
      <c r="AZ69" s="20">
        <f>AV69+AP69</f>
        <v>0.83333333333333337</v>
      </c>
      <c r="BA69" s="203" t="s">
        <v>63</v>
      </c>
      <c r="BB69" s="20">
        <f>IF(AB72&lt;0,((AZ69-(AR69+AX69))*(1-(V73+V69)))+((AX69+AR69)*(1-(V69+AB72))),AZ69*(1-(V69+V73)))</f>
        <v>0.69444444444444453</v>
      </c>
      <c r="BC69" s="203" t="s">
        <v>68</v>
      </c>
      <c r="BD69" s="18">
        <f>IF(AB71&gt;0,((BB69-(AR69+AX69))*V74)+((AR69+AX69)*AB71),BB69*V74)</f>
        <v>0.69444444444444453</v>
      </c>
      <c r="BE69" s="203" t="s">
        <v>76</v>
      </c>
      <c r="BF69" s="18">
        <f>(Z72*(AJ70+AJ73+AL70+AL73))+((AR69+AX69)*AB70)</f>
        <v>0</v>
      </c>
      <c r="BG69" s="203" t="s">
        <v>69</v>
      </c>
      <c r="BH69" s="181">
        <f t="shared" ref="BH69:BH74" si="8">IF(AD69,BD69+BF69,NA())</f>
        <v>0.69444444444444453</v>
      </c>
      <c r="BI69" s="124" t="s">
        <v>46</v>
      </c>
      <c r="BJ69" s="18">
        <f>IFERROR(IF(AD69,E69,0)+IF(AD70,E70,0)+IF(AD71,E71,0)+IF(AD72,E72,0)+IF(AD73,E73,0)+IF(AD74,E74,0),NA())</f>
        <v>3.4722222222222219</v>
      </c>
      <c r="BK69" s="161" t="s">
        <v>82</v>
      </c>
    </row>
    <row r="70" spans="1:63" ht="15" customHeight="1">
      <c r="A70" s="153"/>
      <c r="B70" s="221"/>
      <c r="C70" s="221"/>
      <c r="D70" s="41" t="s">
        <v>2</v>
      </c>
      <c r="E70" s="165">
        <f>IF(AND(AD70,AF76),BD70+BF70,NA())</f>
        <v>0.69444444444444453</v>
      </c>
      <c r="F70" s="30">
        <f>IFERROR(E70/P70,NA())</f>
        <v>0.34722222222222227</v>
      </c>
      <c r="G70" s="223"/>
      <c r="H70" s="84"/>
      <c r="I70" s="4" t="s">
        <v>107</v>
      </c>
      <c r="J70" s="5" t="s">
        <v>20</v>
      </c>
      <c r="K70" s="5" t="s">
        <v>20</v>
      </c>
      <c r="L70" s="5">
        <v>2</v>
      </c>
      <c r="M70" s="5">
        <v>8</v>
      </c>
      <c r="N70" s="5">
        <v>-3</v>
      </c>
      <c r="O70" s="5">
        <v>1</v>
      </c>
      <c r="P70" s="5">
        <v>2</v>
      </c>
      <c r="Q70" s="201"/>
      <c r="R70" s="201"/>
      <c r="S70" s="79"/>
      <c r="T70" s="85"/>
      <c r="V70" s="160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14">
        <f>IF(AF74,IF(P73="D3",2,IF(P73="2D3",4,IF(P73="D6",3.5,IF(P73="2D6",7,P73)))),0)</f>
        <v>0</v>
      </c>
      <c r="AA70" s="14" t="s">
        <v>41</v>
      </c>
      <c r="AB70" s="14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/>
      <c r="AI70" s="14"/>
      <c r="AJ70" s="20">
        <f>IF(AF74,V71*IF(OR(AF69,AF70),Z69,Z69+X69),0)</f>
        <v>0</v>
      </c>
      <c r="AK70" s="20" t="s">
        <v>64</v>
      </c>
      <c r="AL70" s="20">
        <f>IF(AF74,AJ74*IF(OR(AF69,AF70),Z69,Z69+X69),0)</f>
        <v>0</v>
      </c>
      <c r="AM70" s="20" t="s">
        <v>66</v>
      </c>
      <c r="AN70" s="20">
        <f>IF(X71&gt;0,X71,IF(AND(X72&gt;0,4&gt;V72),X72,IF(V72&gt;=2*4,5/6,IF(V72&gt;4,4/6,IF(V72=4,3/6,IF(V72&lt;=4/2,1/6,IF(V72&lt;4,2/6)))))))</f>
        <v>0.83333333333333337</v>
      </c>
      <c r="AO70" s="20" t="s">
        <v>71</v>
      </c>
      <c r="AP70" s="21">
        <f>IF(OR(AF71,AF72),AL74*AN70,AL74*(AN70+X70))</f>
        <v>0.83333333333333337</v>
      </c>
      <c r="AQ70" s="203"/>
      <c r="AR70" s="20">
        <f>IF(AF75,AL74*IF(OR(AF71,AF72),AB69,AB69+X70),0)</f>
        <v>0</v>
      </c>
      <c r="AS70" s="203"/>
      <c r="AT70" s="20">
        <f>IF(AF72,AL74-(AL74*AN70),IF(AF71,(1/6)*AL74,0))</f>
        <v>0</v>
      </c>
      <c r="AU70" s="203"/>
      <c r="AV70" s="20">
        <f>(AN70+X70)*AT70</f>
        <v>0</v>
      </c>
      <c r="AW70" s="203"/>
      <c r="AX70" s="20">
        <f>IF(AF75,AT70*(AB69+X70),0)</f>
        <v>0</v>
      </c>
      <c r="AY70" s="203"/>
      <c r="AZ70" s="20">
        <f t="shared" ref="AZ70:AZ74" si="9">AV70+AP70</f>
        <v>0.83333333333333337</v>
      </c>
      <c r="BA70" s="203"/>
      <c r="BB70" s="20">
        <f>IF(AB72&lt;0,((AZ70-(AR70+AX70))*(1-(V73+V69)))+((AX70+AR70)*(1-(V69+AB72))),AZ70*(1-(V69+V73)))</f>
        <v>0.69444444444444453</v>
      </c>
      <c r="BC70" s="203"/>
      <c r="BD70" s="18">
        <f>IF(AB71&gt;0,((BB70-(AR70+AX70))*V74)+((AR70+AX70)*AB71),BB70*V74)</f>
        <v>0.69444444444444453</v>
      </c>
      <c r="BE70" s="203"/>
      <c r="BF70" s="18">
        <f>(Z72*(AJ70+AJ73+AL70+AL73))+((AR70+AX70)*AB70)</f>
        <v>0</v>
      </c>
      <c r="BG70" s="203"/>
      <c r="BH70" s="181">
        <f t="shared" si="8"/>
        <v>0.69444444444444453</v>
      </c>
      <c r="BI70" s="124" t="s">
        <v>47</v>
      </c>
      <c r="BJ70" s="18">
        <f>IFERROR(BJ69/AD75,NA())</f>
        <v>0.57870370370370361</v>
      </c>
      <c r="BK70" s="161" t="s">
        <v>11</v>
      </c>
    </row>
    <row r="71" spans="1:63" ht="15" customHeight="1">
      <c r="A71" s="153"/>
      <c r="B71" s="221"/>
      <c r="C71" s="221"/>
      <c r="D71" s="41" t="s">
        <v>3</v>
      </c>
      <c r="E71" s="165">
        <f>IF(AND(AD71,AF76),BD71+BF71,NA())</f>
        <v>0.55555555555555558</v>
      </c>
      <c r="F71" s="30">
        <f>IFERROR(E71/P70,NA())</f>
        <v>0.27777777777777779</v>
      </c>
      <c r="G71" s="223"/>
      <c r="H71" s="84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85"/>
      <c r="V71" s="162">
        <f>(IF(L70="D3",2,IF(L70="2D3",4,IF(L70="D6",3.5,IF(L70="2D6",7,IF(L70="3D6",10.5,L70))))))</f>
        <v>2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14">
        <f>IF(AF74,IF(P74="D3",2,IF(P74="2D3",4,IF(P74="D6",3.5,IF(P74="2D6",7,P74)))),0)</f>
        <v>0</v>
      </c>
      <c r="AA71" s="14" t="s">
        <v>42</v>
      </c>
      <c r="AB71" s="14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/>
      <c r="AI71" s="14"/>
      <c r="AJ71" s="20">
        <f>IF(AF70,V71-(V71*V70),IF(AF69,(1/6)*V71,0))</f>
        <v>0</v>
      </c>
      <c r="AK71" s="20" t="s">
        <v>60</v>
      </c>
      <c r="AL71" s="20">
        <f>IF(AF70,AJ74-(AJ74*V70),IF(AF69,(1/6)*AJ74,0))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0.66666666666666663</v>
      </c>
      <c r="AO71" s="20" t="s">
        <v>72</v>
      </c>
      <c r="AP71" s="21">
        <f>IF(OR(AF71,AF72),AL74*AN71,AL74*(AN71+X70))</f>
        <v>0.66666666666666663</v>
      </c>
      <c r="AQ71" s="203"/>
      <c r="AR71" s="20">
        <f>IF(AF75,AL74*IF(OR(AF71,AF72),AB69,AB69+X70),0)</f>
        <v>0</v>
      </c>
      <c r="AS71" s="203"/>
      <c r="AT71" s="20">
        <f>IF(AF72,AL74-(AL74*AN71),IF(AF71,(1/6)*AL74,0))</f>
        <v>0</v>
      </c>
      <c r="AU71" s="203"/>
      <c r="AV71" s="20">
        <f>(AN71+X70)*AT71</f>
        <v>0</v>
      </c>
      <c r="AW71" s="203"/>
      <c r="AX71" s="20">
        <f>IF(AF75,AT71*(AB69+X70),0)</f>
        <v>0</v>
      </c>
      <c r="AY71" s="203"/>
      <c r="AZ71" s="20">
        <f t="shared" si="9"/>
        <v>0.66666666666666663</v>
      </c>
      <c r="BA71" s="203"/>
      <c r="BB71" s="20">
        <f>IF(AB72&lt;0,((AZ71-(AR71+AX71))*(1-(V73+V69)))+((AX71+AR71)*(1-(V69+AB72))),AZ71*(1-(V69+V73)))</f>
        <v>0.55555555555555558</v>
      </c>
      <c r="BC71" s="203"/>
      <c r="BD71" s="18">
        <f>IF(AB71&gt;0,((BB71-(AR71+AX71))*V74)+((AR71+AX71)*AB71),BB71*V74)</f>
        <v>0.55555555555555558</v>
      </c>
      <c r="BE71" s="203"/>
      <c r="BF71" s="18">
        <f>(Z72*(AJ70+AJ73+AL70+AL73))+((AR71+AX71)*AB70)</f>
        <v>0</v>
      </c>
      <c r="BG71" s="203"/>
      <c r="BH71" s="181">
        <f t="shared" si="8"/>
        <v>0.55555555555555558</v>
      </c>
      <c r="BI71" s="124" t="s">
        <v>48</v>
      </c>
      <c r="BK71" s="117"/>
    </row>
    <row r="72" spans="1:63" ht="15" customHeight="1">
      <c r="A72" s="153"/>
      <c r="B72" s="154"/>
      <c r="C72" s="154"/>
      <c r="D72" s="41" t="s">
        <v>4</v>
      </c>
      <c r="E72" s="165">
        <f>IF(AND(AD72,AF76),BD72+BF72,NA())</f>
        <v>0.55555555555555558</v>
      </c>
      <c r="F72" s="30">
        <f>IFERROR(E72/P70,NA())</f>
        <v>0.27777777777777779</v>
      </c>
      <c r="G72" s="223"/>
      <c r="H72" s="84"/>
      <c r="I72" s="185" t="str">
        <f>"+- to hit"</f>
        <v>+- to hit</v>
      </c>
      <c r="J72" s="5">
        <v>-1</v>
      </c>
      <c r="K72" s="79"/>
      <c r="L72" s="185" t="str">
        <f>"+- to wound"</f>
        <v>+- to wound</v>
      </c>
      <c r="M72" s="5">
        <v>0</v>
      </c>
      <c r="N72" s="201" t="s">
        <v>24</v>
      </c>
      <c r="O72" s="201"/>
      <c r="P72" s="5" t="s">
        <v>19</v>
      </c>
      <c r="Q72" s="201" t="s">
        <v>25</v>
      </c>
      <c r="R72" s="201"/>
      <c r="S72" s="5" t="s">
        <v>19</v>
      </c>
      <c r="T72" s="86"/>
      <c r="V72" s="162">
        <f>IF(M70="D3",2,IF(M70="2D3",4,IF(M70="D6",3.5,IF(M70="2D6",7,M70))))</f>
        <v>8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14">
        <f>IF(AF74,IF(P75="D3",2,IF(P75="2D3",4,IF(P75="D6",3.5,IF(P75="2D6",7,P75)))),0)</f>
        <v>0</v>
      </c>
      <c r="AA72" s="14" t="s">
        <v>40</v>
      </c>
      <c r="AB72" s="14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(V70+X69)*AJ71</f>
        <v>0</v>
      </c>
      <c r="AK72" s="14" t="s">
        <v>78</v>
      </c>
      <c r="AL72" s="22">
        <f>(V70+X69)*AL71</f>
        <v>0</v>
      </c>
      <c r="AM72" s="21" t="s">
        <v>80</v>
      </c>
      <c r="AN72" s="20">
        <f>IF(X71&gt;0,X71,IF(AND(X72&gt;0,6&gt;V72),X72,IF(V72&gt;=2*6,5/6,IF(V72&gt;6,4/6,IF(V72=6,3/6,IF(V72&lt;=6/2,1/6,IF(V72&lt;6,2/6)))))))</f>
        <v>0.66666666666666663</v>
      </c>
      <c r="AO72" s="20" t="s">
        <v>73</v>
      </c>
      <c r="AP72" s="21">
        <f>IF(OR(AF71,AF72),AL74*AN72,AL74*(AN72+X70))</f>
        <v>0.66666666666666663</v>
      </c>
      <c r="AQ72" s="203"/>
      <c r="AR72" s="20">
        <f>IF(AF75,AL74*IF(OR(AF71,AF72),AB69,AB69+X70),0)</f>
        <v>0</v>
      </c>
      <c r="AS72" s="203"/>
      <c r="AT72" s="20">
        <f>IF(AF72,AL74-(AL74*AN72),IF(AF71,(1/6)*AL74,0))</f>
        <v>0</v>
      </c>
      <c r="AU72" s="203"/>
      <c r="AV72" s="20">
        <f>(AN72+X70)*AT72</f>
        <v>0</v>
      </c>
      <c r="AW72" s="203"/>
      <c r="AX72" s="20">
        <f>IF(AF75,AT72*(AB69+X70),0)</f>
        <v>0</v>
      </c>
      <c r="AY72" s="203"/>
      <c r="AZ72" s="20">
        <f t="shared" si="9"/>
        <v>0.66666666666666663</v>
      </c>
      <c r="BA72" s="203"/>
      <c r="BB72" s="20">
        <f>IF(AB72&lt;0,((AZ72-(AR72+AX72))*(1-(V73+V69)))+((AX72+AR72)*(1-(V69+AB72))),AZ72*(1-(V69+V73)))</f>
        <v>0.55555555555555558</v>
      </c>
      <c r="BC72" s="203"/>
      <c r="BD72" s="18">
        <f>IF(AB71&gt;0,((BB72-(AR72+AX72))*V74)+((AR72+AX72)*AB71),BB72*V74)</f>
        <v>0.55555555555555558</v>
      </c>
      <c r="BE72" s="203"/>
      <c r="BF72" s="18">
        <f>(Z72*(AJ70+AJ73+AL70+AL73))+((AR72+AX72)*AB70)</f>
        <v>0</v>
      </c>
      <c r="BG72" s="203"/>
      <c r="BH72" s="181">
        <f t="shared" si="8"/>
        <v>0.55555555555555558</v>
      </c>
      <c r="BI72" s="124" t="s">
        <v>49</v>
      </c>
      <c r="BK72" s="117"/>
    </row>
    <row r="73" spans="1:63" ht="15" customHeight="1">
      <c r="A73" s="153"/>
      <c r="B73" s="154"/>
      <c r="C73" s="154"/>
      <c r="D73" s="41" t="s">
        <v>5</v>
      </c>
      <c r="E73" s="165">
        <f>IF(AND(AD73,AF76),BD73+BF73,NA())</f>
        <v>0.55555555555555558</v>
      </c>
      <c r="F73" s="30">
        <f>IFERROR(E73/P70,NA())</f>
        <v>0.27777777777777779</v>
      </c>
      <c r="G73" s="223"/>
      <c r="H73" s="87"/>
      <c r="I73" s="80"/>
      <c r="J73" s="185" t="s">
        <v>16</v>
      </c>
      <c r="K73" s="201" t="s">
        <v>17</v>
      </c>
      <c r="L73" s="201"/>
      <c r="M73" s="201"/>
      <c r="N73" s="201" t="s">
        <v>28</v>
      </c>
      <c r="O73" s="201"/>
      <c r="P73" s="5">
        <v>0</v>
      </c>
      <c r="Q73" s="201" t="s">
        <v>27</v>
      </c>
      <c r="R73" s="201"/>
      <c r="S73" s="5">
        <v>0</v>
      </c>
      <c r="T73" s="86"/>
      <c r="V73" s="162">
        <f>IF(N70="D3",-2/6,IF(N70="2D3",-4/6,IF(N70="D6",-3.5/6,IF(N70="2D6",-7/6,N70/6))))</f>
        <v>-0.5</v>
      </c>
      <c r="W73" s="12" t="s">
        <v>37</v>
      </c>
      <c r="X73" s="12"/>
      <c r="Y73" s="23"/>
      <c r="Z73" s="23"/>
      <c r="AA73" s="19"/>
      <c r="AB73" s="23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IF(AF74,AJ71*(Z69+X69),0)</f>
        <v>0</v>
      </c>
      <c r="AK73" s="24" t="s">
        <v>65</v>
      </c>
      <c r="AL73" s="24">
        <f>IF(AF74,AL71*(Z69+X69),0)</f>
        <v>0</v>
      </c>
      <c r="AM73" s="25" t="s">
        <v>67</v>
      </c>
      <c r="AN73" s="20">
        <f>IF(X71&gt;0,X71,IF(AND(X72&gt;0,7&gt;V72),X72,IF(V72&gt;=2*7,5/6,IF(V72&gt;7,4/6,IF(V72=7,3/6,IF(V72&lt;=7/2,1/6,IF(V72&lt;7,2/6)))))))</f>
        <v>0.66666666666666663</v>
      </c>
      <c r="AO73" s="20" t="s">
        <v>74</v>
      </c>
      <c r="AP73" s="21">
        <f>IF(OR(AF71,AF72),AL74*AN73,AL74*(AN73+X70))</f>
        <v>0.66666666666666663</v>
      </c>
      <c r="AQ73" s="203"/>
      <c r="AR73" s="20">
        <f>IF(AF75,AL74*IF(OR(AF71,AF72),AB69,AB69+X70),0)</f>
        <v>0</v>
      </c>
      <c r="AS73" s="203"/>
      <c r="AT73" s="20">
        <f>IF(AF72,AL74-(AL74*AN73),IF(AF71,(1/6)*AL74,0))</f>
        <v>0</v>
      </c>
      <c r="AU73" s="203"/>
      <c r="AV73" s="20">
        <f>(AN73+X70)*AT73</f>
        <v>0</v>
      </c>
      <c r="AW73" s="203"/>
      <c r="AX73" s="20">
        <f>IF(AF75,AT73*(AB69+X70),0)</f>
        <v>0</v>
      </c>
      <c r="AY73" s="203"/>
      <c r="AZ73" s="20">
        <f t="shared" si="9"/>
        <v>0.66666666666666663</v>
      </c>
      <c r="BA73" s="203"/>
      <c r="BB73" s="20">
        <f>IF(AB72&lt;0,((AZ73-(AR73+AX73))*(1-(V73+V69)))+((AX73+AR73)*(1-(V69+AB72))),AZ73*(1-(V69+V73)))</f>
        <v>0.55555555555555558</v>
      </c>
      <c r="BC73" s="203"/>
      <c r="BD73" s="18">
        <f>IF(AB71&gt;0,((BB73-(AR73+AX73))*V74)+((AR73+AX73)*AB71),BB73*V74)</f>
        <v>0.55555555555555558</v>
      </c>
      <c r="BE73" s="203"/>
      <c r="BF73" s="18">
        <f>(Z72*(AJ70+AJ73+AL70+AL73))+((AR73+AX73)*AB70)</f>
        <v>0</v>
      </c>
      <c r="BG73" s="203"/>
      <c r="BH73" s="181">
        <f t="shared" si="8"/>
        <v>0.55555555555555558</v>
      </c>
      <c r="BI73" s="124" t="s">
        <v>50</v>
      </c>
      <c r="BK73" s="117"/>
    </row>
    <row r="74" spans="1:63" ht="15" customHeight="1">
      <c r="A74" s="55"/>
      <c r="B74" s="56"/>
      <c r="C74" s="56"/>
      <c r="D74" s="41" t="s">
        <v>6</v>
      </c>
      <c r="E74" s="165">
        <f>IF(AND(AD74,AF76),BD74+BF74,NA())</f>
        <v>0.41666666666666669</v>
      </c>
      <c r="F74" s="30">
        <f>IFERROR(E74/P70,NA())</f>
        <v>0.20833333333333334</v>
      </c>
      <c r="G74" s="223"/>
      <c r="H74" s="84"/>
      <c r="I74" s="200" t="s">
        <v>30</v>
      </c>
      <c r="J74" s="200"/>
      <c r="K74" s="200" t="s">
        <v>31</v>
      </c>
      <c r="L74" s="200"/>
      <c r="M74" s="200"/>
      <c r="N74" s="201" t="s">
        <v>29</v>
      </c>
      <c r="O74" s="201"/>
      <c r="P74" s="5">
        <v>0</v>
      </c>
      <c r="Q74" s="201" t="s">
        <v>45</v>
      </c>
      <c r="R74" s="201"/>
      <c r="S74" s="5">
        <v>0</v>
      </c>
      <c r="T74" s="86"/>
      <c r="V74" s="162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Z74" s="23"/>
      <c r="AA74" s="14"/>
      <c r="AB74" s="14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(AJ70+AJ73)*Z70</f>
        <v>0</v>
      </c>
      <c r="AK74" s="20" t="str">
        <f>"+attacks"</f>
        <v>+attacks</v>
      </c>
      <c r="AL74" s="20">
        <f>IF(V70=1,AJ69,(SUM(AJ69,AJ72,AL69,AL72))+(Z71*(SUM(AJ70,AJ73,AL70,AL73)))-(Z72*(AJ70+AJ73+AL70+AL73)))</f>
        <v>1</v>
      </c>
      <c r="AM74" s="20" t="s">
        <v>62</v>
      </c>
      <c r="AN74" s="20">
        <f>IF(X71&gt;0,X71,IF(AND(X72&gt;0,8&gt;V72),X72,IF(V72&gt;=2*8,5/6,IF(V72&gt;8,4/6,IF(V72=8,3/6,IF(V72&lt;=8/2,1/6,IF(V72&lt;8,2/6)))))))</f>
        <v>0.5</v>
      </c>
      <c r="AO74" s="20" t="s">
        <v>75</v>
      </c>
      <c r="AP74" s="20">
        <f>IF(OR(AF71,AF72),AL74*AN74,AL74*(AN74+X70))</f>
        <v>0.5</v>
      </c>
      <c r="AQ74" s="203"/>
      <c r="AR74" s="20">
        <f>IF(AF75,AL74*IF(OR(AF71,AF72),AB69,AB69+X70),0)</f>
        <v>0</v>
      </c>
      <c r="AS74" s="203"/>
      <c r="AT74" s="20">
        <f>IF(AF72,AL74-(AL74*AN74),IF(AF71,(1/6)*AL74,0))</f>
        <v>0</v>
      </c>
      <c r="AU74" s="203"/>
      <c r="AV74" s="20">
        <f>(AN74+X70)*AT74</f>
        <v>0</v>
      </c>
      <c r="AW74" s="203"/>
      <c r="AX74" s="20">
        <f>IF(AF75,AT74*(AB69+X70),0)</f>
        <v>0</v>
      </c>
      <c r="AY74" s="203"/>
      <c r="AZ74" s="20">
        <f t="shared" si="9"/>
        <v>0.5</v>
      </c>
      <c r="BA74" s="203"/>
      <c r="BB74" s="20">
        <f>IF(AB72&lt;0,((AZ74-(AR74+AX74))*(1-(V73+V69)))+((AX74+AR74)*(1-(V69+AB72))),AZ74*(1-(V69+V73)))</f>
        <v>0.41666666666666669</v>
      </c>
      <c r="BC74" s="203"/>
      <c r="BD74" s="18">
        <f>IF(AB71&gt;0,((BB74-(AR74+AX74))*V74)+((AR74+AX74)*AB71),BB74*V74)</f>
        <v>0.41666666666666669</v>
      </c>
      <c r="BE74" s="203"/>
      <c r="BF74" s="18">
        <f>(Z72*(AJ70+AJ73+AL70+AL73))+((AR74+AX74)*AB70)</f>
        <v>0</v>
      </c>
      <c r="BG74" s="203"/>
      <c r="BH74" s="181">
        <f t="shared" si="8"/>
        <v>0.41666666666666669</v>
      </c>
      <c r="BI74" s="124" t="s">
        <v>51</v>
      </c>
      <c r="BK74" s="117"/>
    </row>
    <row r="75" spans="1:63" ht="15" customHeight="1">
      <c r="A75" s="55"/>
      <c r="B75" s="56"/>
      <c r="C75" s="56"/>
      <c r="D75" s="49"/>
      <c r="E75" s="178"/>
      <c r="F75" s="49"/>
      <c r="G75" s="223"/>
      <c r="H75" s="84"/>
      <c r="I75" s="185"/>
      <c r="J75" s="185"/>
      <c r="K75" s="79" t="s">
        <v>83</v>
      </c>
      <c r="L75" s="182" t="s">
        <v>84</v>
      </c>
      <c r="M75" s="79" t="s">
        <v>18</v>
      </c>
      <c r="N75" s="201" t="s">
        <v>26</v>
      </c>
      <c r="O75" s="201"/>
      <c r="P75" s="5">
        <v>0</v>
      </c>
      <c r="Q75" s="211" t="s">
        <v>58</v>
      </c>
      <c r="R75" s="211"/>
      <c r="S75" s="5">
        <v>0</v>
      </c>
      <c r="T75" s="86"/>
      <c r="V75" s="163" t="str">
        <f>IF(AH69,C76,"")</f>
        <v/>
      </c>
      <c r="W75" s="12" t="s">
        <v>109</v>
      </c>
      <c r="X75" s="12"/>
      <c r="Y75" s="23"/>
      <c r="Z75" s="23"/>
      <c r="AA75" s="14"/>
      <c r="AB75" s="14"/>
      <c r="AC75" s="14"/>
      <c r="AD75" s="23">
        <f>COUNTIF(AD69:AD74,TRUE)</f>
        <v>6</v>
      </c>
      <c r="AE75" s="20" t="s">
        <v>81</v>
      </c>
      <c r="AF75" s="14" t="b">
        <v>0</v>
      </c>
      <c r="AG75" s="14" t="s">
        <v>56</v>
      </c>
      <c r="AH75" s="14"/>
      <c r="AI75" s="14"/>
      <c r="AJ75" s="20"/>
      <c r="AK75" s="20"/>
      <c r="AL75" s="20"/>
      <c r="AM75" s="20"/>
      <c r="AN75" s="20"/>
      <c r="AO75" s="20"/>
      <c r="AP75" s="20"/>
      <c r="AQ75" s="181"/>
      <c r="AR75" s="20"/>
      <c r="AS75" s="181"/>
      <c r="AT75" s="20"/>
      <c r="AU75" s="181"/>
      <c r="AV75" s="20"/>
      <c r="AW75" s="181"/>
      <c r="AX75" s="20"/>
      <c r="AY75" s="181"/>
      <c r="AZ75" s="20"/>
      <c r="BA75" s="181"/>
      <c r="BB75" s="20"/>
      <c r="BC75" s="181"/>
      <c r="BE75" s="181"/>
      <c r="BG75" s="181"/>
      <c r="BH75" s="181"/>
      <c r="BI75" s="181"/>
      <c r="BK75" s="117"/>
    </row>
    <row r="76" spans="1:63" ht="15" customHeight="1">
      <c r="A76" s="55"/>
      <c r="B76" s="159" t="s">
        <v>99</v>
      </c>
      <c r="C76" s="140">
        <v>1</v>
      </c>
      <c r="D76" s="190" t="s">
        <v>22</v>
      </c>
      <c r="E76" s="180">
        <f>IFERROR(BJ70,NA())</f>
        <v>0.57870370370370361</v>
      </c>
      <c r="F76" s="3">
        <f>IFERROR(E76/P70,NA())</f>
        <v>0.2893518518518518</v>
      </c>
      <c r="G76" s="223"/>
      <c r="H76" s="84"/>
      <c r="I76" s="80"/>
      <c r="J76" s="80"/>
      <c r="K76" s="80"/>
      <c r="L76" s="183"/>
      <c r="M76" s="182"/>
      <c r="N76" s="79"/>
      <c r="O76" s="183"/>
      <c r="P76" s="79"/>
      <c r="Q76" s="81"/>
      <c r="R76" s="81"/>
      <c r="S76" s="79"/>
      <c r="T76" s="88"/>
      <c r="V76" s="162"/>
      <c r="W76" s="12"/>
      <c r="X76" s="12"/>
      <c r="Y76" s="23"/>
      <c r="Z76" s="23"/>
      <c r="AA76" s="14"/>
      <c r="AB76" s="14"/>
      <c r="AC76" s="14"/>
      <c r="AD76" s="14" t="b">
        <v>1</v>
      </c>
      <c r="AE76" s="20" t="s">
        <v>85</v>
      </c>
      <c r="AF76" s="14" t="b">
        <v>1</v>
      </c>
      <c r="AG76" s="14" t="s">
        <v>86</v>
      </c>
      <c r="AH76" s="14"/>
      <c r="AI76" s="14"/>
      <c r="AJ76" s="20"/>
      <c r="AK76" s="20"/>
      <c r="AL76" s="20"/>
      <c r="AM76" s="20"/>
      <c r="AN76" s="20"/>
      <c r="AO76" s="20"/>
      <c r="AP76" s="20"/>
      <c r="AQ76" s="25"/>
      <c r="AR76" s="20"/>
      <c r="AS76" s="25"/>
      <c r="AT76" s="20"/>
      <c r="AU76" s="25"/>
      <c r="AV76" s="20"/>
      <c r="AW76" s="25"/>
      <c r="AX76" s="20"/>
      <c r="AY76" s="25"/>
      <c r="AZ76" s="20"/>
      <c r="BA76" s="25"/>
      <c r="BB76" s="20"/>
      <c r="BC76" s="25"/>
      <c r="BE76" s="25"/>
      <c r="BG76" s="25"/>
      <c r="BH76" s="25"/>
      <c r="BI76" s="25"/>
      <c r="BK76" s="117"/>
    </row>
    <row r="77" spans="1:63" ht="9.9499999999999993" customHeight="1">
      <c r="A77" s="75"/>
      <c r="B77" s="76"/>
      <c r="C77" s="76"/>
      <c r="D77" s="35"/>
      <c r="E77" s="179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63"/>
      <c r="W77" s="20"/>
      <c r="X77" s="20"/>
      <c r="Y77" s="23"/>
      <c r="Z77" s="20"/>
      <c r="AA77" s="20"/>
      <c r="AB77" s="20"/>
      <c r="AC77" s="20"/>
      <c r="AD77" s="20"/>
      <c r="AE77" s="20"/>
      <c r="AF77" s="187"/>
      <c r="AG77" s="187"/>
      <c r="AH77" s="187"/>
      <c r="AI77" s="187"/>
      <c r="AJ77" s="20"/>
      <c r="AK77" s="20"/>
      <c r="AL77" s="20"/>
      <c r="AM77" s="20"/>
      <c r="BK77" s="117"/>
    </row>
    <row r="78" spans="1:63" ht="15" customHeight="1">
      <c r="A78" s="155"/>
      <c r="B78" s="230" t="str">
        <f>IF(I80="","",I80)</f>
        <v>Wapon 6</v>
      </c>
      <c r="C78" s="230"/>
      <c r="D78" s="36"/>
      <c r="E78" s="37" t="s">
        <v>11</v>
      </c>
      <c r="F78" s="36" t="s">
        <v>7</v>
      </c>
      <c r="G78" s="232"/>
      <c r="H78" s="82"/>
      <c r="I78" s="197" t="str">
        <f>IF(I80="","",I80)</f>
        <v>Wapon 6</v>
      </c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83"/>
      <c r="V78" s="209" t="s">
        <v>15</v>
      </c>
      <c r="W78" s="192"/>
      <c r="X78" s="192"/>
      <c r="Y78" s="192"/>
      <c r="Z78" s="192"/>
      <c r="AA78" s="192"/>
      <c r="AB78" s="192"/>
      <c r="AC78" s="192"/>
      <c r="AD78" s="192" t="s">
        <v>21</v>
      </c>
      <c r="AE78" s="192"/>
      <c r="AF78" s="192"/>
      <c r="AG78" s="192"/>
      <c r="AH78" s="187"/>
      <c r="AI78" s="187"/>
      <c r="AJ78" s="192" t="s">
        <v>88</v>
      </c>
      <c r="AK78" s="192"/>
      <c r="AL78" s="192"/>
      <c r="AM78" s="192"/>
      <c r="AN78" s="192"/>
      <c r="AO78" s="192" t="s">
        <v>89</v>
      </c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 t="s">
        <v>90</v>
      </c>
      <c r="BC78" s="192"/>
      <c r="BD78" s="192"/>
      <c r="BE78" s="192"/>
      <c r="BF78" s="192"/>
      <c r="BG78" s="192"/>
      <c r="BH78" s="192"/>
      <c r="BI78" s="192"/>
      <c r="BJ78" s="192" t="s">
        <v>91</v>
      </c>
      <c r="BK78" s="210"/>
    </row>
    <row r="79" spans="1:63" ht="15" customHeight="1">
      <c r="A79" s="156"/>
      <c r="B79" s="231"/>
      <c r="C79" s="231"/>
      <c r="D79" s="48" t="s">
        <v>1</v>
      </c>
      <c r="E79" s="165">
        <f>IF(AND(AD79,AF86),BD79+BF79,NA())</f>
        <v>0.14814814814814817</v>
      </c>
      <c r="F79" s="30">
        <f>IFERROR(E79/P80,NA())</f>
        <v>7.4074074074074084E-2</v>
      </c>
      <c r="G79" s="233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01"/>
      <c r="R79" s="201"/>
      <c r="S79" s="79"/>
      <c r="T79" s="85"/>
      <c r="V79" s="160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14">
        <f>IF(AF84,IF(P82="2+",5/6,IF(P82="3+",4/6,IF(P82="4+",3/6,IF(P82="5+",2/6,IF(P82="6+",1/6,IF(P82="7+",0/6)))))),0)</f>
        <v>0</v>
      </c>
      <c r="AA79" s="19" t="s">
        <v>57</v>
      </c>
      <c r="AB79" s="19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87</v>
      </c>
      <c r="AJ79" s="20">
        <f>IF(OR(AF79,AF80),V81*V80,(V80+X79)*V81)</f>
        <v>0.66666666666666663</v>
      </c>
      <c r="AK79" s="20" t="s">
        <v>77</v>
      </c>
      <c r="AL79" s="20">
        <f>IF(OR(AF79,AF80),AJ84*V80,(V80+X79)*AJ84)</f>
        <v>0</v>
      </c>
      <c r="AM79" s="20" t="s">
        <v>79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70</v>
      </c>
      <c r="AP79" s="21">
        <f>IF(OR(AF81,AF82),AL84*AN79,AL84*(AN79+X80))</f>
        <v>0.44444444444444442</v>
      </c>
      <c r="AQ79" s="203" t="s">
        <v>77</v>
      </c>
      <c r="AR79" s="20">
        <f>IF(AF85,AL84*IF(OR(AF81,AF82),AB79,AB79+X80),0)</f>
        <v>0</v>
      </c>
      <c r="AS79" s="203" t="s">
        <v>64</v>
      </c>
      <c r="AT79" s="20">
        <f>IF(AF82,AL84-(AL84*AN79),IF(AF81,(1/6)*AL84,0))</f>
        <v>0</v>
      </c>
      <c r="AU79" s="203" t="s">
        <v>60</v>
      </c>
      <c r="AV79" s="20">
        <f>(AN79+X80)*AT79</f>
        <v>0</v>
      </c>
      <c r="AW79" s="203" t="s">
        <v>78</v>
      </c>
      <c r="AX79" s="20">
        <f>IF(AF85,AT79*(AB79+X80),0)</f>
        <v>0</v>
      </c>
      <c r="AY79" s="203" t="s">
        <v>65</v>
      </c>
      <c r="AZ79" s="20">
        <f>AV79+AP79</f>
        <v>0.44444444444444442</v>
      </c>
      <c r="BA79" s="203" t="s">
        <v>63</v>
      </c>
      <c r="BB79" s="20">
        <f>IF(AB82&lt;0,((AZ79-(AR79+AX79))*(1-(V83+V79)))+((AX79+AR79)*(1-(V79+AB82))),AZ79*(1-(V79+V83)))</f>
        <v>0.14814814814814817</v>
      </c>
      <c r="BC79" s="203" t="s">
        <v>68</v>
      </c>
      <c r="BD79" s="18">
        <f>IF(AB81&gt;0,((BB79-(AR79+AX79))*V84)+((AR79+AX79)*AB81),BB79*V84)</f>
        <v>0.14814814814814817</v>
      </c>
      <c r="BE79" s="203" t="s">
        <v>76</v>
      </c>
      <c r="BF79" s="18">
        <f>(Z82*(AJ80+AJ83+AL80+AL83))+((AR79+AX79)*AB80)</f>
        <v>0</v>
      </c>
      <c r="BG79" s="203" t="s">
        <v>69</v>
      </c>
      <c r="BH79" s="181">
        <f t="shared" ref="BH79:BH84" si="10">IF(AD79,BD79+BF79,NA())</f>
        <v>0.14814814814814817</v>
      </c>
      <c r="BI79" s="124" t="s">
        <v>46</v>
      </c>
      <c r="BJ79" s="18">
        <f>IFERROR(IF(AD79,E79,0)+IF(AD80,E80,0)+IF(AD81,E81,0)+IF(AD82,E82,0)+IF(AD83,E83,0)+IF(AD84,E84,0),NA())</f>
        <v>0.5185185185185186</v>
      </c>
      <c r="BK79" s="161" t="s">
        <v>82</v>
      </c>
    </row>
    <row r="80" spans="1:63" ht="15" customHeight="1">
      <c r="A80" s="156"/>
      <c r="B80" s="231"/>
      <c r="C80" s="231"/>
      <c r="D80" s="48" t="s">
        <v>2</v>
      </c>
      <c r="E80" s="165">
        <f>IF(AND(AD80,AF86),BD80+BF80,NA())</f>
        <v>0.11111111111111112</v>
      </c>
      <c r="F80" s="30">
        <f>IFERROR(E80/P80,NA())</f>
        <v>5.5555555555555559E-2</v>
      </c>
      <c r="G80" s="233"/>
      <c r="H80" s="84"/>
      <c r="I80" s="4" t="s">
        <v>108</v>
      </c>
      <c r="J80" s="5" t="s">
        <v>20</v>
      </c>
      <c r="K80" s="5" t="s">
        <v>20</v>
      </c>
      <c r="L80" s="5">
        <v>1</v>
      </c>
      <c r="M80" s="5">
        <v>4</v>
      </c>
      <c r="N80" s="5">
        <v>0</v>
      </c>
      <c r="O80" s="5">
        <v>1</v>
      </c>
      <c r="P80" s="5">
        <v>2</v>
      </c>
      <c r="Q80" s="201"/>
      <c r="R80" s="201"/>
      <c r="S80" s="79"/>
      <c r="T80" s="85"/>
      <c r="V80" s="160">
        <f>(IF(K80="D3",5/6,IF(K80="2D3",3/6,IF(K80="D6",3.5/6,IF(K80="Auto Hit",1,IF(K80="2+",5/6,IF(K80="3+",4/6,IF(K80="4+",3/6,IF(K80="5+",2/6,IF(K80="6+",1/6,0))))))))))</f>
        <v>0.66666666666666663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14">
        <f>IF(AF84,IF(P83="D3",2,IF(P83="2D3",4,IF(P83="D6",3.5,IF(P83="2D6",7,P83)))),0)</f>
        <v>0</v>
      </c>
      <c r="AA80" s="14" t="s">
        <v>41</v>
      </c>
      <c r="AB80" s="14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0</v>
      </c>
      <c r="AG80" s="14" t="s">
        <v>54</v>
      </c>
      <c r="AH80" s="14"/>
      <c r="AI80" s="14"/>
      <c r="AJ80" s="20">
        <f>IF(AF84,V81*IF(OR(AF79,AF80),Z79,Z79+X79),0)</f>
        <v>0</v>
      </c>
      <c r="AK80" s="20" t="s">
        <v>64</v>
      </c>
      <c r="AL80" s="20">
        <f>IF(AF84,AJ84*IF(OR(AF79,AF80),Z79,Z79+X79),0)</f>
        <v>0</v>
      </c>
      <c r="AM80" s="20" t="s">
        <v>66</v>
      </c>
      <c r="AN80" s="20">
        <f>IF(X81&gt;0,X81,IF(AND(X82&gt;0,4&gt;V82),X82,IF(V82&gt;=2*4,5/6,IF(V82&gt;4,4/6,IF(V82=4,3/6,IF(V82&lt;=4/2,1/6,IF(V82&lt;4,2/6)))))))</f>
        <v>0.5</v>
      </c>
      <c r="AO80" s="20" t="s">
        <v>71</v>
      </c>
      <c r="AP80" s="21">
        <f>IF(OR(AF81,AF82),AL84*AN80,AL84*(AN80+X80))</f>
        <v>0.33333333333333331</v>
      </c>
      <c r="AQ80" s="203"/>
      <c r="AR80" s="20">
        <f>IF(AF85,AL84*IF(OR(AF81,AF82),AB79,AB79+X80),0)</f>
        <v>0</v>
      </c>
      <c r="AS80" s="203"/>
      <c r="AT80" s="20">
        <f>IF(AF82,AL84-(AL84*AN80),IF(AF81,(1/6)*AL84,0))</f>
        <v>0</v>
      </c>
      <c r="AU80" s="203"/>
      <c r="AV80" s="20">
        <f>(AN80+X80)*AT80</f>
        <v>0</v>
      </c>
      <c r="AW80" s="203"/>
      <c r="AX80" s="20">
        <f>IF(AF85,AT80*(AB79+X80),0)</f>
        <v>0</v>
      </c>
      <c r="AY80" s="203"/>
      <c r="AZ80" s="20">
        <f t="shared" ref="AZ80:AZ84" si="11">AV80+AP80</f>
        <v>0.33333333333333331</v>
      </c>
      <c r="BA80" s="203"/>
      <c r="BB80" s="20">
        <f>IF(AB82&lt;0,((AZ80-(AR80+AX80))*(1-(V83+V79)))+((AX80+AR80)*(1-(V79+AB82))),AZ80*(1-(V79+V83)))</f>
        <v>0.11111111111111112</v>
      </c>
      <c r="BC80" s="203"/>
      <c r="BD80" s="18">
        <f>IF(AB81&gt;0,((BB80-(AR80+AX80))*V84)+((AR80+AX80)*AB81),BB80*V84)</f>
        <v>0.11111111111111112</v>
      </c>
      <c r="BE80" s="203"/>
      <c r="BF80" s="18">
        <f>(Z82*(AJ80+AJ83+AL80+AL83))+((AR80+AX80)*AB80)</f>
        <v>0</v>
      </c>
      <c r="BG80" s="203"/>
      <c r="BH80" s="181">
        <f t="shared" si="10"/>
        <v>0.11111111111111112</v>
      </c>
      <c r="BI80" s="124" t="s">
        <v>47</v>
      </c>
      <c r="BJ80" s="18">
        <f>IFERROR(BJ79/AD85,NA())</f>
        <v>8.6419753086419762E-2</v>
      </c>
      <c r="BK80" s="161" t="s">
        <v>11</v>
      </c>
    </row>
    <row r="81" spans="1:75" ht="15" customHeight="1">
      <c r="A81" s="156"/>
      <c r="B81" s="231"/>
      <c r="C81" s="231"/>
      <c r="D81" s="48" t="s">
        <v>3</v>
      </c>
      <c r="E81" s="165">
        <f>IF(AND(AD81,AF86),BD81+BF81,NA())</f>
        <v>7.4074074074074084E-2</v>
      </c>
      <c r="F81" s="30">
        <f>IFERROR(E81/P80,NA())</f>
        <v>3.7037037037037042E-2</v>
      </c>
      <c r="G81" s="233"/>
      <c r="H81" s="84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85"/>
      <c r="V81" s="162">
        <f>(IF(L80="D3",2,IF(L80="2D3",4,IF(L80="D6",3.5,IF(L80="2D6",7,IF(L80="3D6",10.5,L80))))))</f>
        <v>1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14">
        <f>IF(AF84,IF(P84="D3",2,IF(P84="2D3",4,IF(P84="D6",3.5,IF(P84="2D6",7,P84)))),0)</f>
        <v>0</v>
      </c>
      <c r="AA81" s="14" t="s">
        <v>42</v>
      </c>
      <c r="AB81" s="14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/>
      <c r="AI81" s="14"/>
      <c r="AJ81" s="20">
        <f>IF(AF80,V81-(V81*V80),IF(AF79,(1/6)*V81,0))</f>
        <v>0</v>
      </c>
      <c r="AK81" s="20" t="s">
        <v>60</v>
      </c>
      <c r="AL81" s="20">
        <f>IF(AF80,AJ84-(AJ84*V80),IF(AF79,(1/6)*AJ84,0))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72</v>
      </c>
      <c r="AP81" s="21">
        <f>IF(OR(AF81,AF82),AL84*AN81,AL84*(AN81+X80))</f>
        <v>0.22222222222222221</v>
      </c>
      <c r="AQ81" s="203"/>
      <c r="AR81" s="20">
        <f>IF(AF85,AL84*IF(OR(AF81,AF82),AB79,AB79+X80),0)</f>
        <v>0</v>
      </c>
      <c r="AS81" s="203"/>
      <c r="AT81" s="20">
        <f>IF(AF82,AL84-(AL84*AN81),IF(AF81,(1/6)*AL84,0))</f>
        <v>0</v>
      </c>
      <c r="AU81" s="203"/>
      <c r="AV81" s="20">
        <f>(AN81+X80)*AT81</f>
        <v>0</v>
      </c>
      <c r="AW81" s="203"/>
      <c r="AX81" s="20">
        <f>IF(AF85,AT81*(AB79+X80),0)</f>
        <v>0</v>
      </c>
      <c r="AY81" s="203"/>
      <c r="AZ81" s="20">
        <f t="shared" si="11"/>
        <v>0.22222222222222221</v>
      </c>
      <c r="BA81" s="203"/>
      <c r="BB81" s="20">
        <f>IF(AB82&lt;0,((AZ81-(AR81+AX81))*(1-(V83+V79)))+((AX81+AR81)*(1-(V79+AB82))),AZ81*(1-(V79+V83)))</f>
        <v>7.4074074074074084E-2</v>
      </c>
      <c r="BC81" s="203"/>
      <c r="BD81" s="18">
        <f>IF(AB81&gt;0,((BB81-(AR81+AX81))*V84)+((AR81+AX81)*AB81),BB81*V84)</f>
        <v>7.4074074074074084E-2</v>
      </c>
      <c r="BE81" s="203"/>
      <c r="BF81" s="18">
        <f>(Z82*(AJ80+AJ83+AL80+AL83))+((AR81+AX81)*AB80)</f>
        <v>0</v>
      </c>
      <c r="BG81" s="203"/>
      <c r="BH81" s="181">
        <f t="shared" si="10"/>
        <v>7.4074074074074084E-2</v>
      </c>
      <c r="BI81" s="124" t="s">
        <v>48</v>
      </c>
      <c r="BK81" s="117"/>
    </row>
    <row r="82" spans="1:75" ht="15" customHeight="1">
      <c r="A82" s="156"/>
      <c r="B82" s="157"/>
      <c r="C82" s="157"/>
      <c r="D82" s="48" t="s">
        <v>4</v>
      </c>
      <c r="E82" s="165">
        <f>IF(AND(AD82,AF86),BD82+BF82,NA())</f>
        <v>7.4074074074074084E-2</v>
      </c>
      <c r="F82" s="30">
        <f>IFERROR(E82/P80,NA())</f>
        <v>3.7037037037037042E-2</v>
      </c>
      <c r="G82" s="233"/>
      <c r="H82" s="84"/>
      <c r="I82" s="185" t="str">
        <f>"+- to hit"</f>
        <v>+- to hit</v>
      </c>
      <c r="J82" s="5">
        <v>0</v>
      </c>
      <c r="K82" s="79"/>
      <c r="L82" s="185" t="str">
        <f>"+- to wound"</f>
        <v>+- to wound</v>
      </c>
      <c r="M82" s="5">
        <v>0</v>
      </c>
      <c r="N82" s="201" t="s">
        <v>24</v>
      </c>
      <c r="O82" s="201"/>
      <c r="P82" s="5" t="s">
        <v>19</v>
      </c>
      <c r="Q82" s="201" t="s">
        <v>25</v>
      </c>
      <c r="R82" s="201"/>
      <c r="S82" s="5" t="s">
        <v>19</v>
      </c>
      <c r="T82" s="86"/>
      <c r="V82" s="162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14">
        <f>IF(AF84,IF(P85="D3",2,IF(P85="2D3",4,IF(P85="D6",3.5,IF(P85="2D6",7,P85)))),0)</f>
        <v>0</v>
      </c>
      <c r="AA82" s="14" t="s">
        <v>40</v>
      </c>
      <c r="AB82" s="14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(V80+X79)*AJ81</f>
        <v>0</v>
      </c>
      <c r="AK82" s="14" t="s">
        <v>78</v>
      </c>
      <c r="AL82" s="22">
        <f>(V80+X79)*AL81</f>
        <v>0</v>
      </c>
      <c r="AM82" s="21" t="s">
        <v>80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73</v>
      </c>
      <c r="AP82" s="21">
        <f>IF(OR(AF81,AF82),AL84*AN82,AL84*(AN82+X80))</f>
        <v>0.22222222222222221</v>
      </c>
      <c r="AQ82" s="203"/>
      <c r="AR82" s="20">
        <f>IF(AF85,AL84*IF(OR(AF81,AF82),AB79,AB79+X80),0)</f>
        <v>0</v>
      </c>
      <c r="AS82" s="203"/>
      <c r="AT82" s="20">
        <f>IF(AF82,AL84-(AL84*AN82),IF(AF81,(1/6)*AL84,0))</f>
        <v>0</v>
      </c>
      <c r="AU82" s="203"/>
      <c r="AV82" s="20">
        <f>(AN82+X80)*AT82</f>
        <v>0</v>
      </c>
      <c r="AW82" s="203"/>
      <c r="AX82" s="20">
        <f>IF(AF85,AT82*(AB79+X80),0)</f>
        <v>0</v>
      </c>
      <c r="AY82" s="203"/>
      <c r="AZ82" s="20">
        <f t="shared" si="11"/>
        <v>0.22222222222222221</v>
      </c>
      <c r="BA82" s="203"/>
      <c r="BB82" s="20">
        <f>IF(AB82&lt;0,((AZ82-(AR82+AX82))*(1-(V83+V79)))+((AX82+AR82)*(1-(V79+AB82))),AZ82*(1-(V79+V83)))</f>
        <v>7.4074074074074084E-2</v>
      </c>
      <c r="BC82" s="203"/>
      <c r="BD82" s="18">
        <f>IF(AB81&gt;0,((BB82-(AR82+AX82))*V84)+((AR82+AX82)*AB81),BB82*V84)</f>
        <v>7.4074074074074084E-2</v>
      </c>
      <c r="BE82" s="203"/>
      <c r="BF82" s="18">
        <f>(Z82*(AJ80+AJ83+AL80+AL83))+((AR82+AX82)*AB80)</f>
        <v>0</v>
      </c>
      <c r="BG82" s="203"/>
      <c r="BH82" s="181">
        <f t="shared" si="10"/>
        <v>7.4074074074074084E-2</v>
      </c>
      <c r="BI82" s="124" t="s">
        <v>49</v>
      </c>
      <c r="BK82" s="117"/>
    </row>
    <row r="83" spans="1:75" ht="15" customHeight="1">
      <c r="A83" s="156"/>
      <c r="B83" s="157"/>
      <c r="C83" s="157"/>
      <c r="D83" s="48" t="s">
        <v>5</v>
      </c>
      <c r="E83" s="165">
        <f>IF(AND(AD83,AF86),BD83+BF83,NA())</f>
        <v>7.4074074074074084E-2</v>
      </c>
      <c r="F83" s="30">
        <f>IFERROR(E83/P80,NA())</f>
        <v>3.7037037037037042E-2</v>
      </c>
      <c r="G83" s="233"/>
      <c r="H83" s="87"/>
      <c r="I83" s="80"/>
      <c r="J83" s="185" t="s">
        <v>16</v>
      </c>
      <c r="K83" s="201" t="s">
        <v>17</v>
      </c>
      <c r="L83" s="201"/>
      <c r="M83" s="201"/>
      <c r="N83" s="201" t="s">
        <v>28</v>
      </c>
      <c r="O83" s="201"/>
      <c r="P83" s="5">
        <v>0</v>
      </c>
      <c r="Q83" s="201" t="s">
        <v>27</v>
      </c>
      <c r="R83" s="201"/>
      <c r="S83" s="5">
        <v>0</v>
      </c>
      <c r="T83" s="86"/>
      <c r="V83" s="162">
        <f>IF(N80="D3",-2/6,IF(N80="2D3",-4/6,IF(N80="D6",-3.5/6,IF(N80="2D6",-7/6,N80/6))))</f>
        <v>0</v>
      </c>
      <c r="W83" s="12" t="s">
        <v>37</v>
      </c>
      <c r="X83" s="12"/>
      <c r="Y83" s="23"/>
      <c r="Z83" s="23"/>
      <c r="AA83" s="19"/>
      <c r="AB83" s="23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IF(AF84,AJ81*(Z79+X79),0)</f>
        <v>0</v>
      </c>
      <c r="AK83" s="24" t="s">
        <v>65</v>
      </c>
      <c r="AL83" s="24">
        <f>IF(AF84,AL81*(Z79+X79),0)</f>
        <v>0</v>
      </c>
      <c r="AM83" s="25" t="s">
        <v>67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74</v>
      </c>
      <c r="AP83" s="21">
        <f>IF(OR(AF81,AF82),AL84*AN83,AL84*(AN83+X80))</f>
        <v>0.22222222222222221</v>
      </c>
      <c r="AQ83" s="203"/>
      <c r="AR83" s="20">
        <f>IF(AF85,AL84*IF(OR(AF81,AF82),AB79,AB79+X80),0)</f>
        <v>0</v>
      </c>
      <c r="AS83" s="203"/>
      <c r="AT83" s="20">
        <f>IF(AF82,AL84-(AL84*AN83),IF(AF81,(1/6)*AL84,0))</f>
        <v>0</v>
      </c>
      <c r="AU83" s="203"/>
      <c r="AV83" s="20">
        <f>(AN83+X80)*AT83</f>
        <v>0</v>
      </c>
      <c r="AW83" s="203"/>
      <c r="AX83" s="20">
        <f>IF(AF85,AT83*(AB79+X80),0)</f>
        <v>0</v>
      </c>
      <c r="AY83" s="203"/>
      <c r="AZ83" s="20">
        <f t="shared" si="11"/>
        <v>0.22222222222222221</v>
      </c>
      <c r="BA83" s="203"/>
      <c r="BB83" s="20">
        <f>IF(AB82&lt;0,((AZ83-(AR83+AX83))*(1-(V83+V79)))+((AX83+AR83)*(1-(V79+AB82))),AZ83*(1-(V79+V83)))</f>
        <v>7.4074074074074084E-2</v>
      </c>
      <c r="BC83" s="203"/>
      <c r="BD83" s="18">
        <f>IF(AB81&gt;0,((BB83-(AR83+AX83))*V84)+((AR83+AX83)*AB81),BB83*V84)</f>
        <v>7.4074074074074084E-2</v>
      </c>
      <c r="BE83" s="203"/>
      <c r="BF83" s="18">
        <f>(Z82*(AJ80+AJ83+AL80+AL83))+((AR83+AX83)*AB80)</f>
        <v>0</v>
      </c>
      <c r="BG83" s="203"/>
      <c r="BH83" s="181">
        <f t="shared" si="10"/>
        <v>7.4074074074074084E-2</v>
      </c>
      <c r="BI83" s="124" t="s">
        <v>50</v>
      </c>
      <c r="BK83" s="117"/>
    </row>
    <row r="84" spans="1:75" ht="15" customHeight="1">
      <c r="A84" s="57"/>
      <c r="B84" s="58"/>
      <c r="C84" s="58"/>
      <c r="D84" s="48" t="s">
        <v>6</v>
      </c>
      <c r="E84" s="165">
        <f>IF(AND(AD84,AF86),BD84+BF84,NA())</f>
        <v>3.7037037037037042E-2</v>
      </c>
      <c r="F84" s="30">
        <f>IFERROR(E84/P80,NA())</f>
        <v>1.8518518518518521E-2</v>
      </c>
      <c r="G84" s="233"/>
      <c r="H84" s="84"/>
      <c r="I84" s="200" t="s">
        <v>30</v>
      </c>
      <c r="J84" s="200"/>
      <c r="K84" s="200" t="s">
        <v>31</v>
      </c>
      <c r="L84" s="200"/>
      <c r="M84" s="200"/>
      <c r="N84" s="201" t="s">
        <v>29</v>
      </c>
      <c r="O84" s="201"/>
      <c r="P84" s="5">
        <v>0</v>
      </c>
      <c r="Q84" s="201" t="s">
        <v>45</v>
      </c>
      <c r="R84" s="201"/>
      <c r="S84" s="5">
        <v>0</v>
      </c>
      <c r="T84" s="86"/>
      <c r="V84" s="162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Z84" s="23"/>
      <c r="AA84" s="14"/>
      <c r="AB84" s="14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(AJ80+AJ83)*Z80</f>
        <v>0</v>
      </c>
      <c r="AK84" s="20" t="str">
        <f>"+attacks"</f>
        <v>+attacks</v>
      </c>
      <c r="AL84" s="20">
        <f>IF(V80=1,AJ79,(SUM(AJ79,AJ82,AL79,AL82))+(Z81*(SUM(AJ80,AJ83,AL80,AL83)))-(Z82*(AJ80+AJ83+AL80+AL83)))</f>
        <v>0.66666666666666663</v>
      </c>
      <c r="AM84" s="20" t="s">
        <v>62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75</v>
      </c>
      <c r="AP84" s="20">
        <f>IF(OR(AF81,AF82),AL84*AN84,AL84*(AN84+X80))</f>
        <v>0.1111111111111111</v>
      </c>
      <c r="AQ84" s="203"/>
      <c r="AR84" s="20">
        <f>IF(AF85,AL84*IF(OR(AF81,AF82),AB79,AB79+X80),0)</f>
        <v>0</v>
      </c>
      <c r="AS84" s="203"/>
      <c r="AT84" s="20">
        <f>IF(AF82,AL84-(AL84*AN84),IF(AF81,(1/6)*AL84,0))</f>
        <v>0</v>
      </c>
      <c r="AU84" s="203"/>
      <c r="AV84" s="20">
        <f>(AN84+X80)*AT84</f>
        <v>0</v>
      </c>
      <c r="AW84" s="203"/>
      <c r="AX84" s="20">
        <f>IF(AF85,AT84*(AB79+X80),0)</f>
        <v>0</v>
      </c>
      <c r="AY84" s="203"/>
      <c r="AZ84" s="20">
        <f t="shared" si="11"/>
        <v>0.1111111111111111</v>
      </c>
      <c r="BA84" s="203"/>
      <c r="BB84" s="20">
        <f>IF(AB82&lt;0,((AZ84-(AR84+AX84))*(1-(V83+V79)))+((AX84+AR84)*(1-(V79+AB82))),AZ84*(1-(V79+V83)))</f>
        <v>3.7037037037037042E-2</v>
      </c>
      <c r="BC84" s="203"/>
      <c r="BD84" s="18">
        <f>IF(AB81&gt;0,((BB84-(AR84+AX84))*V84)+((AR84+AX84)*AB81),BB84*V84)</f>
        <v>3.7037037037037042E-2</v>
      </c>
      <c r="BE84" s="203"/>
      <c r="BF84" s="18">
        <f>(Z82*(AJ80+AJ83+AL80+AL83))+((AR84+AX84)*AB80)</f>
        <v>0</v>
      </c>
      <c r="BG84" s="203"/>
      <c r="BH84" s="181">
        <f t="shared" si="10"/>
        <v>3.7037037037037042E-2</v>
      </c>
      <c r="BI84" s="124" t="s">
        <v>51</v>
      </c>
      <c r="BK84" s="117"/>
    </row>
    <row r="85" spans="1:75" ht="15" customHeight="1">
      <c r="A85" s="57"/>
      <c r="B85" s="58"/>
      <c r="C85" s="58"/>
      <c r="D85" s="48"/>
      <c r="E85" s="48"/>
      <c r="F85" s="48"/>
      <c r="G85" s="233"/>
      <c r="H85" s="84"/>
      <c r="I85" s="185"/>
      <c r="J85" s="185"/>
      <c r="K85" s="79" t="s">
        <v>83</v>
      </c>
      <c r="L85" s="182" t="s">
        <v>84</v>
      </c>
      <c r="M85" s="79" t="s">
        <v>18</v>
      </c>
      <c r="N85" s="201" t="s">
        <v>26</v>
      </c>
      <c r="O85" s="201"/>
      <c r="P85" s="5">
        <v>0</v>
      </c>
      <c r="Q85" s="211" t="s">
        <v>58</v>
      </c>
      <c r="R85" s="211"/>
      <c r="S85" s="5">
        <v>0</v>
      </c>
      <c r="T85" s="86"/>
      <c r="V85" s="163" t="str">
        <f>IF(AH79,C86,"")</f>
        <v/>
      </c>
      <c r="W85" s="12" t="s">
        <v>109</v>
      </c>
      <c r="X85" s="12"/>
      <c r="Y85" s="23"/>
      <c r="Z85" s="23"/>
      <c r="AA85" s="14"/>
      <c r="AB85" s="14"/>
      <c r="AC85" s="14"/>
      <c r="AD85" s="23">
        <f>COUNTIF(AD79:AD84,TRUE)</f>
        <v>6</v>
      </c>
      <c r="AE85" s="20" t="s">
        <v>81</v>
      </c>
      <c r="AF85" s="14" t="b">
        <v>0</v>
      </c>
      <c r="AG85" s="14" t="s">
        <v>56</v>
      </c>
      <c r="AH85" s="14"/>
      <c r="AI85" s="14"/>
      <c r="AJ85" s="20"/>
      <c r="AK85" s="20"/>
      <c r="AL85" s="20"/>
      <c r="AM85" s="20"/>
      <c r="AN85" s="20"/>
      <c r="AO85" s="20"/>
      <c r="AP85" s="20"/>
      <c r="AQ85" s="181"/>
      <c r="AR85" s="20"/>
      <c r="AS85" s="181"/>
      <c r="AT85" s="20"/>
      <c r="AU85" s="181"/>
      <c r="AV85" s="20"/>
      <c r="AW85" s="181"/>
      <c r="AX85" s="20"/>
      <c r="AY85" s="181"/>
      <c r="AZ85" s="20"/>
      <c r="BA85" s="181"/>
      <c r="BB85" s="20"/>
      <c r="BC85" s="181"/>
      <c r="BE85" s="181"/>
      <c r="BG85" s="181"/>
      <c r="BH85" s="181"/>
      <c r="BI85" s="181"/>
      <c r="BK85" s="117"/>
    </row>
    <row r="86" spans="1:75" ht="15" customHeight="1">
      <c r="A86" s="57"/>
      <c r="B86" s="158" t="s">
        <v>99</v>
      </c>
      <c r="C86" s="140">
        <v>1</v>
      </c>
      <c r="D86" s="191" t="s">
        <v>22</v>
      </c>
      <c r="E86" s="180">
        <f>IFERROR(BJ80,NA())</f>
        <v>8.6419753086419762E-2</v>
      </c>
      <c r="F86" s="3">
        <f>IFERROR(E86/P80,NA())</f>
        <v>4.3209876543209881E-2</v>
      </c>
      <c r="G86" s="233"/>
      <c r="H86" s="84"/>
      <c r="I86" s="80"/>
      <c r="J86" s="80"/>
      <c r="K86" s="80"/>
      <c r="L86" s="183"/>
      <c r="M86" s="182"/>
      <c r="N86" s="79"/>
      <c r="O86" s="183"/>
      <c r="P86" s="79"/>
      <c r="Q86" s="81"/>
      <c r="R86" s="81"/>
      <c r="S86" s="79"/>
      <c r="T86" s="88"/>
      <c r="V86" s="162"/>
      <c r="W86" s="12"/>
      <c r="X86" s="12"/>
      <c r="Y86" s="23"/>
      <c r="Z86" s="23"/>
      <c r="AA86" s="14"/>
      <c r="AB86" s="14"/>
      <c r="AC86" s="14"/>
      <c r="AD86" s="14" t="b">
        <v>1</v>
      </c>
      <c r="AE86" s="20" t="s">
        <v>85</v>
      </c>
      <c r="AF86" s="14" t="b">
        <v>1</v>
      </c>
      <c r="AG86" s="14" t="s">
        <v>86</v>
      </c>
      <c r="AH86" s="14"/>
      <c r="AI86" s="14"/>
      <c r="AJ86" s="20"/>
      <c r="AK86" s="20"/>
      <c r="AL86" s="20"/>
      <c r="AM86" s="20"/>
      <c r="AN86" s="20"/>
      <c r="AO86" s="20"/>
      <c r="AP86" s="20"/>
      <c r="AQ86" s="25"/>
      <c r="AR86" s="20"/>
      <c r="AS86" s="25"/>
      <c r="AT86" s="20"/>
      <c r="AU86" s="25"/>
      <c r="AV86" s="20"/>
      <c r="AW86" s="25"/>
      <c r="AX86" s="20"/>
      <c r="AY86" s="25"/>
      <c r="AZ86" s="20"/>
      <c r="BA86" s="25"/>
      <c r="BB86" s="20"/>
      <c r="BC86" s="25"/>
      <c r="BE86" s="25"/>
      <c r="BG86" s="25"/>
      <c r="BH86" s="25"/>
      <c r="BI86" s="25"/>
      <c r="BK86" s="117"/>
    </row>
    <row r="87" spans="1:75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63"/>
      <c r="W87" s="20"/>
      <c r="X87" s="20"/>
      <c r="Y87" s="23"/>
      <c r="Z87" s="20"/>
      <c r="AA87" s="20"/>
      <c r="AB87" s="20"/>
      <c r="AC87" s="20"/>
      <c r="AD87" s="20"/>
      <c r="AE87" s="20"/>
      <c r="AF87" s="187"/>
      <c r="AG87" s="187"/>
      <c r="AH87" s="187"/>
      <c r="AI87" s="187"/>
      <c r="AJ87" s="20"/>
      <c r="AK87" s="20"/>
      <c r="AL87" s="20"/>
      <c r="AM87" s="20"/>
      <c r="BK87" s="117"/>
    </row>
    <row r="88" spans="1:75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6"/>
      <c r="BK88" s="117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</row>
    <row r="89" spans="1:75" s="13" customFormat="1" ht="15" customHeight="1">
      <c r="A89" s="224" t="s">
        <v>100</v>
      </c>
      <c r="B89" s="225"/>
      <c r="C89" s="225"/>
      <c r="D89" s="96"/>
      <c r="E89" s="97" t="s">
        <v>11</v>
      </c>
      <c r="F89" s="96" t="s">
        <v>7</v>
      </c>
      <c r="G89" s="228"/>
      <c r="I89" s="78" t="s">
        <v>13</v>
      </c>
      <c r="J89" s="78" t="s">
        <v>8</v>
      </c>
      <c r="K89" s="95"/>
      <c r="L89" s="95"/>
      <c r="M89" s="95"/>
      <c r="N89" s="95"/>
      <c r="O89" s="95"/>
      <c r="U89" s="17"/>
      <c r="V89" s="209" t="s">
        <v>92</v>
      </c>
      <c r="W89" s="192"/>
      <c r="X89" s="192"/>
      <c r="Y89" s="192"/>
      <c r="Z89" s="192"/>
      <c r="AA89" s="192"/>
      <c r="AB89" s="192"/>
      <c r="AC89" s="192"/>
      <c r="AD89" s="192" t="s">
        <v>21</v>
      </c>
      <c r="AE89" s="192"/>
      <c r="AF89" s="192"/>
      <c r="AG89" s="192"/>
      <c r="AH89" s="192" t="s">
        <v>91</v>
      </c>
      <c r="AI89" s="192"/>
      <c r="BK89" s="117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</row>
    <row r="90" spans="1:75" s="13" customFormat="1" ht="15" customHeight="1">
      <c r="A90" s="226"/>
      <c r="B90" s="227"/>
      <c r="C90" s="227"/>
      <c r="D90" s="98" t="s">
        <v>1</v>
      </c>
      <c r="E90" s="165">
        <f>IF(AND(AF96,AD90),V90,NA())</f>
        <v>0</v>
      </c>
      <c r="F90" s="30">
        <f>IFERROR(E90/J90,NA())</f>
        <v>0</v>
      </c>
      <c r="G90" s="229"/>
      <c r="I90" s="4"/>
      <c r="J90" s="5">
        <v>118</v>
      </c>
      <c r="K90" s="95"/>
      <c r="L90" s="95"/>
      <c r="M90" s="95"/>
      <c r="N90" s="95"/>
      <c r="O90" s="95"/>
      <c r="U90" s="17"/>
      <c r="V90" s="163">
        <f>SUM(IF(V35=1,IFERROR(BH29,0),0),IF(V45=1,IFERROR(BH39,0),0),IF(V55=1,IFERROR(BH49,0),0),IF(V65=1,IFERROR(BH59,0),0),IF(V75=1,IFERROR(BH69,0),0),IF(V85=1,IFERROR(BH79,0),0))</f>
        <v>0</v>
      </c>
      <c r="W90" s="23" t="s">
        <v>93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0</v>
      </c>
      <c r="AI90" s="18" t="s">
        <v>82</v>
      </c>
      <c r="BK90" s="117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</row>
    <row r="91" spans="1:75" s="13" customFormat="1" ht="15" customHeight="1">
      <c r="A91" s="226"/>
      <c r="B91" s="227"/>
      <c r="C91" s="227"/>
      <c r="D91" s="98" t="s">
        <v>2</v>
      </c>
      <c r="E91" s="165">
        <f>IF(AND(AF96,AD91),V91,NA())</f>
        <v>0</v>
      </c>
      <c r="F91" s="30">
        <f>IFERROR(E91/J90,NA())</f>
        <v>0</v>
      </c>
      <c r="G91" s="229"/>
      <c r="U91" s="17"/>
      <c r="V91" s="163">
        <f>SUM(IF(V35=1,IFERROR(BH30,0),0),IF(V45=1,IFERROR(BH40,0),0),IF(V55=1,IFERROR(BH50,0),0),IF(V65=1,IFERROR(BH60,0),0),IF(V75=1,IFERROR(BH70,0),0),IF(V85=1,IFERROR(BH80,0),0))</f>
        <v>0</v>
      </c>
      <c r="W91" s="23" t="s">
        <v>94</v>
      </c>
      <c r="AD91" s="18" t="b">
        <v>1</v>
      </c>
      <c r="AE91" s="23" t="s">
        <v>47</v>
      </c>
      <c r="AH91" s="18">
        <f>IFERROR(AH90/AD96,NA())</f>
        <v>0</v>
      </c>
      <c r="AI91" s="18" t="s">
        <v>11</v>
      </c>
      <c r="BK91" s="117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</row>
    <row r="92" spans="1:75" s="13" customFormat="1" ht="15" customHeight="1">
      <c r="A92" s="226"/>
      <c r="B92" s="227"/>
      <c r="C92" s="227"/>
      <c r="D92" s="98" t="s">
        <v>3</v>
      </c>
      <c r="E92" s="165">
        <f>IF(AND(AF96,AD92),V92,NA())</f>
        <v>0</v>
      </c>
      <c r="F92" s="30">
        <f>IFERROR(E92/J90,NA())</f>
        <v>0</v>
      </c>
      <c r="G92" s="229"/>
      <c r="U92" s="17"/>
      <c r="V92" s="163">
        <f>SUM(IF(V35=1,IFERROR(BH31,0),0),IF(V45=1,IFERROR(BH41,0),0),IF(V55=1,IFERROR(BH51,0),0),IF(V65=1,IFERROR(BH61,0),0),IF(V75=1,IFERROR(BH71,0),0),IF(V85=1,IFERROR(BH81,0),0))</f>
        <v>0</v>
      </c>
      <c r="W92" s="23" t="s">
        <v>95</v>
      </c>
      <c r="AD92" s="18" t="b">
        <v>1</v>
      </c>
      <c r="AE92" s="23" t="s">
        <v>48</v>
      </c>
      <c r="BK92" s="117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</row>
    <row r="93" spans="1:75" s="13" customFormat="1" ht="15" customHeight="1">
      <c r="A93" s="226"/>
      <c r="B93" s="227"/>
      <c r="C93" s="227"/>
      <c r="D93" s="98" t="s">
        <v>4</v>
      </c>
      <c r="E93" s="165">
        <f>IF(AND(AF96,AD93),V93,NA())</f>
        <v>0</v>
      </c>
      <c r="F93" s="30">
        <f>IFERROR(E93/J90,NA())</f>
        <v>0</v>
      </c>
      <c r="G93" s="229"/>
      <c r="U93" s="17"/>
      <c r="V93" s="163">
        <f>SUM(IF(V35=1,IFERROR(BH32,0),0),IF(V45=1,IFERROR(BH42,0),0),IF(V55=1,IFERROR(BH52,0),0),IF(V65=1,IFERROR(BH62,0),0),IF(V75=1,IFERROR(BH72,0),0),IF(V85=1,IFERROR(BH82,0),0))</f>
        <v>0</v>
      </c>
      <c r="W93" s="23" t="s">
        <v>96</v>
      </c>
      <c r="AD93" s="18" t="b">
        <v>1</v>
      </c>
      <c r="AE93" s="23" t="s">
        <v>49</v>
      </c>
      <c r="BK93" s="117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</row>
    <row r="94" spans="1:75" s="13" customFormat="1" ht="15" customHeight="1">
      <c r="A94" s="226"/>
      <c r="B94" s="227"/>
      <c r="C94" s="227"/>
      <c r="D94" s="98" t="s">
        <v>5</v>
      </c>
      <c r="E94" s="165">
        <f>IF(AND(AF96,AD94),V94,NA())</f>
        <v>0</v>
      </c>
      <c r="F94" s="30">
        <f>IFERROR(E94/J90,NA())</f>
        <v>0</v>
      </c>
      <c r="G94" s="229"/>
      <c r="U94" s="17"/>
      <c r="V94" s="163">
        <f>SUM(IF(V35=1,IFERROR(BH33,0),0),IF(V45=1,IFERROR(BH43,0),0),IF(V55=1,IFERROR(BH53,0),0),IF(V65=1,IFERROR(BH63,0),0),IF(V75=1,IFERROR(BH73,0),0),IF(V85=1,IFERROR(BH83,0),0))</f>
        <v>0</v>
      </c>
      <c r="W94" s="23" t="s">
        <v>97</v>
      </c>
      <c r="AD94" s="18" t="b">
        <v>1</v>
      </c>
      <c r="AE94" s="23" t="s">
        <v>50</v>
      </c>
      <c r="BK94" s="117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</row>
    <row r="95" spans="1:75" s="13" customFormat="1" ht="15" customHeight="1">
      <c r="A95" s="99"/>
      <c r="B95" s="100"/>
      <c r="C95" s="100"/>
      <c r="D95" s="98" t="s">
        <v>6</v>
      </c>
      <c r="E95" s="165" t="e">
        <f>IF(AND(AF96,AD95),V95,NA())</f>
        <v>#N/A</v>
      </c>
      <c r="F95" s="30" t="e">
        <f>IFERROR(E95/J90,NA())</f>
        <v>#N/A</v>
      </c>
      <c r="G95" s="229"/>
      <c r="U95" s="17"/>
      <c r="V95" s="163">
        <f>SUM(IF(V35=1,IFERROR(BH34,0),0),IF(V45=1,IFERROR(BH44,0),0),IF(V55=1,IFERROR(BH54,0),0),IF(V65=1,IFERROR(BH64,0),0),IF(V75=1,IFERROR(BH74,0),0),IF(V85=1,IFERROR(BH84,0),0))</f>
        <v>0</v>
      </c>
      <c r="W95" s="23" t="s">
        <v>98</v>
      </c>
      <c r="AD95" s="18" t="b">
        <v>0</v>
      </c>
      <c r="AE95" s="23" t="s">
        <v>51</v>
      </c>
      <c r="BK95" s="117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</row>
    <row r="96" spans="1:75" s="13" customFormat="1" ht="15" customHeight="1">
      <c r="A96" s="99"/>
      <c r="B96" s="100"/>
      <c r="C96" s="100"/>
      <c r="D96" s="98"/>
      <c r="E96" s="98"/>
      <c r="F96" s="98"/>
      <c r="G96" s="229"/>
      <c r="U96" s="17"/>
      <c r="V96" s="116"/>
      <c r="AD96" s="18">
        <f>COUNTIF(AD90:AD95,TRUE)</f>
        <v>5</v>
      </c>
      <c r="AE96" s="23" t="s">
        <v>81</v>
      </c>
      <c r="AF96" s="18" t="b">
        <v>1</v>
      </c>
      <c r="AG96" s="14" t="s">
        <v>86</v>
      </c>
      <c r="BK96" s="117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</row>
    <row r="97" spans="1:88" s="13" customFormat="1" ht="15" customHeight="1">
      <c r="A97" s="99"/>
      <c r="B97" s="100"/>
      <c r="C97" s="100"/>
      <c r="D97" s="101" t="s">
        <v>22</v>
      </c>
      <c r="E97" s="3">
        <f>IFERROR(AH91,NA())</f>
        <v>0</v>
      </c>
      <c r="F97" s="3">
        <f>IFERROR(E97/J90,NA())</f>
        <v>0</v>
      </c>
      <c r="G97" s="229"/>
      <c r="U97" s="17"/>
      <c r="V97" s="116"/>
      <c r="BK97" s="117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</row>
    <row r="98" spans="1:88" s="13" customFormat="1" ht="9.9499999999999993" customHeight="1">
      <c r="A98" s="102"/>
      <c r="B98" s="103"/>
      <c r="C98" s="103"/>
      <c r="D98" s="104"/>
      <c r="E98" s="104"/>
      <c r="F98" s="104"/>
      <c r="G98" s="105"/>
      <c r="U98" s="17"/>
      <c r="V98" s="116"/>
      <c r="BK98" s="117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</row>
    <row r="99" spans="1:88" s="13" customFormat="1" ht="15" customHeight="1">
      <c r="A99" s="240" t="s">
        <v>101</v>
      </c>
      <c r="B99" s="241"/>
      <c r="C99" s="241"/>
      <c r="D99" s="106"/>
      <c r="E99" s="107" t="s">
        <v>11</v>
      </c>
      <c r="F99" s="106" t="s">
        <v>7</v>
      </c>
      <c r="G99" s="244"/>
      <c r="I99" s="78" t="s">
        <v>13</v>
      </c>
      <c r="J99" s="78" t="s">
        <v>8</v>
      </c>
      <c r="U99" s="17"/>
      <c r="V99" s="209" t="s">
        <v>92</v>
      </c>
      <c r="W99" s="192"/>
      <c r="X99" s="192"/>
      <c r="Y99" s="192"/>
      <c r="Z99" s="192"/>
      <c r="AA99" s="192"/>
      <c r="AB99" s="192"/>
      <c r="AC99" s="192"/>
      <c r="AD99" s="192" t="s">
        <v>21</v>
      </c>
      <c r="AE99" s="192"/>
      <c r="AF99" s="192"/>
      <c r="AG99" s="192"/>
      <c r="AH99" s="192" t="s">
        <v>91</v>
      </c>
      <c r="AI99" s="192"/>
      <c r="BK99" s="117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</row>
    <row r="100" spans="1:88" s="13" customFormat="1" ht="15" customHeight="1">
      <c r="A100" s="242"/>
      <c r="B100" s="243"/>
      <c r="C100" s="243"/>
      <c r="D100" s="108" t="s">
        <v>1</v>
      </c>
      <c r="E100" s="165">
        <f>IF(AND(AF106,AD100),V100,NA())</f>
        <v>0</v>
      </c>
      <c r="F100" s="30">
        <f>IFERROR(E100/J100,NA())</f>
        <v>0</v>
      </c>
      <c r="G100" s="245"/>
      <c r="I100" s="4"/>
      <c r="J100" s="5">
        <v>138</v>
      </c>
      <c r="U100" s="17"/>
      <c r="V100" s="163">
        <f>SUM(IF(V35=2,IFERROR(BH29,0),0),IF(V45=2,IFERROR(BH39,0),0),IF(V55=2,IFERROR(BH49,0),0),IF(V65=2,IFERROR(BH59,0),0),IF(V75=2,IFERROR(BH69,0),0),IF(V85=2,IFERROR(BH79,0),0))</f>
        <v>0</v>
      </c>
      <c r="W100" s="23" t="s">
        <v>93</v>
      </c>
      <c r="AD100" s="18" t="b">
        <v>1</v>
      </c>
      <c r="AE100" s="23" t="s">
        <v>46</v>
      </c>
      <c r="AH100" s="18">
        <f>IFERROR(IF(AD100,E100,0)+IF(AD101,E101,0)+IF(AD102,E102,0)+IF(AD103,E103,0)+IF(AD104,E104,0)+IF(AD105,E105,0),NA())</f>
        <v>0</v>
      </c>
      <c r="AI100" s="18" t="s">
        <v>82</v>
      </c>
      <c r="BK100" s="117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</row>
    <row r="101" spans="1:88" s="13" customFormat="1" ht="15" customHeight="1">
      <c r="A101" s="242"/>
      <c r="B101" s="243"/>
      <c r="C101" s="243"/>
      <c r="D101" s="108" t="s">
        <v>2</v>
      </c>
      <c r="E101" s="165">
        <f>IF(AND(AF106,AD101),V101,NA())</f>
        <v>0</v>
      </c>
      <c r="F101" s="30">
        <f>IFERROR(E101/J100,NA())</f>
        <v>0</v>
      </c>
      <c r="G101" s="245"/>
      <c r="U101" s="17"/>
      <c r="V101" s="163">
        <f>SUM(IF(V35=2,IFERROR(BH30,0),0),IF(V45=2,IFERROR(BH40,0),0),IF(V55=2,IFERROR(BH50,0),0),IF(V65=2,IFERROR(BH60,0),0),IF(V75=2,IFERROR(BH70,0),0),IF(V85=2,IFERROR(BH80,0),0))</f>
        <v>0</v>
      </c>
      <c r="W101" s="23" t="s">
        <v>94</v>
      </c>
      <c r="AD101" s="18" t="b">
        <v>1</v>
      </c>
      <c r="AE101" s="23" t="s">
        <v>47</v>
      </c>
      <c r="AH101" s="18">
        <f>IFERROR(AH100/AD106,NA())</f>
        <v>0</v>
      </c>
      <c r="AI101" s="18" t="s">
        <v>11</v>
      </c>
      <c r="BK101" s="117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</row>
    <row r="102" spans="1:88" s="13" customFormat="1" ht="15" customHeight="1">
      <c r="A102" s="242"/>
      <c r="B102" s="243"/>
      <c r="C102" s="243"/>
      <c r="D102" s="108" t="s">
        <v>3</v>
      </c>
      <c r="E102" s="165">
        <f>IF(AND(AF106,AD102),V102,NA())</f>
        <v>0</v>
      </c>
      <c r="F102" s="30">
        <f>IFERROR(E102/J100,NA())</f>
        <v>0</v>
      </c>
      <c r="G102" s="245"/>
      <c r="U102" s="17"/>
      <c r="V102" s="163">
        <f>SUM(IF(V35=2,IFERROR(BH31,0),0),IF(V45=2,IFERROR(BH41,0),0),IF(V55=2,IFERROR(BH51,0),0),IF(V65=2,IFERROR(BH61,0),0),IF(V75=2,IFERROR(BH71,0),0),IF(V85=2,IFERROR(BH81,0),0))</f>
        <v>0</v>
      </c>
      <c r="W102" s="23" t="s">
        <v>95</v>
      </c>
      <c r="AD102" s="18" t="b">
        <v>1</v>
      </c>
      <c r="AE102" s="23" t="s">
        <v>48</v>
      </c>
      <c r="BK102" s="117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</row>
    <row r="103" spans="1:88" s="44" customFormat="1" ht="15" customHeight="1">
      <c r="A103" s="242"/>
      <c r="B103" s="243"/>
      <c r="C103" s="243"/>
      <c r="D103" s="108" t="s">
        <v>4</v>
      </c>
      <c r="E103" s="165">
        <f>IF(AND(AF106,AD103),V103,NA())</f>
        <v>0</v>
      </c>
      <c r="F103" s="30">
        <f>IFERROR(E103/J100,NA())</f>
        <v>0</v>
      </c>
      <c r="G103" s="245"/>
      <c r="U103" s="45"/>
      <c r="V103" s="163">
        <f>SUM(IF(V35=2,IFERROR(BH32,0),0),IF(V45=2,IFERROR(BH42,0),0),IF(V55=2,IFERROR(BH52,0),0),IF(V65=2,IFERROR(BH62,0),0),IF(V75=2,IFERROR(BH72,0),0),IF(V85=2,IFERROR(BH82,0),0))</f>
        <v>0</v>
      </c>
      <c r="W103" s="23" t="s">
        <v>96</v>
      </c>
      <c r="AD103" s="22" t="b">
        <v>1</v>
      </c>
      <c r="AE103" s="23" t="s">
        <v>49</v>
      </c>
      <c r="BK103" s="164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CI103" s="46"/>
    </row>
    <row r="104" spans="1:88" s="13" customFormat="1" ht="15" customHeight="1">
      <c r="A104" s="242"/>
      <c r="B104" s="243"/>
      <c r="C104" s="243"/>
      <c r="D104" s="108" t="s">
        <v>5</v>
      </c>
      <c r="E104" s="165">
        <f>IF(AND(AF106,AD104),V104,NA())</f>
        <v>0</v>
      </c>
      <c r="F104" s="30">
        <f>IFERROR(E104/J100,NA())</f>
        <v>0</v>
      </c>
      <c r="G104" s="245"/>
      <c r="U104" s="17"/>
      <c r="V104" s="163">
        <f>SUM(IF(V35=2,IFERROR(BH33,0),0),IF(V45=2,IFERROR(BH43,0),0),IF(V55=2,IFERROR(BH53,0),0),IF(V65=2,IFERROR(BH63,0),0),IF(V75=2,IFERROR(BH73,0),0),IF(V85=2,IFERROR(BH83,0),0))</f>
        <v>0</v>
      </c>
      <c r="W104" s="23" t="s">
        <v>97</v>
      </c>
      <c r="AD104" s="18" t="b">
        <v>1</v>
      </c>
      <c r="AE104" s="23" t="s">
        <v>50</v>
      </c>
      <c r="BK104" s="117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CH104" s="47"/>
      <c r="CI104" s="47"/>
      <c r="CJ104" s="47"/>
    </row>
    <row r="105" spans="1:88" s="13" customFormat="1" ht="15" customHeight="1">
      <c r="A105" s="109"/>
      <c r="B105" s="110"/>
      <c r="C105" s="110"/>
      <c r="D105" s="108" t="s">
        <v>6</v>
      </c>
      <c r="E105" s="165">
        <f>IF(AND(AF106,AD105),V105,NA())</f>
        <v>0</v>
      </c>
      <c r="F105" s="30">
        <f>IFERROR(E105/J100,NA())</f>
        <v>0</v>
      </c>
      <c r="G105" s="24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3">
        <f>SUM(IF(V35=2,IFERROR(BH34,0),0),IF(V45=2,IFERROR(BH44,0),0),IF(V55=2,IFERROR(BH54,0),0),IF(V65=2,IFERROR(BH64,0),0),IF(V75=2,IFERROR(BH74,0),0),IF(V85=2,IFERROR(BH84,0),0))</f>
        <v>0</v>
      </c>
      <c r="W105" s="23" t="s">
        <v>98</v>
      </c>
      <c r="AD105" s="18" t="b">
        <v>1</v>
      </c>
      <c r="AE105" s="23" t="s">
        <v>51</v>
      </c>
      <c r="BK105" s="117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CH105" s="47"/>
      <c r="CI105" s="47"/>
      <c r="CJ105" s="47"/>
    </row>
    <row r="106" spans="1:88" s="13" customFormat="1" ht="15" customHeight="1">
      <c r="A106" s="109"/>
      <c r="B106" s="110"/>
      <c r="C106" s="110"/>
      <c r="D106" s="108"/>
      <c r="E106" s="108"/>
      <c r="F106" s="108"/>
      <c r="G106" s="245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6"/>
      <c r="AD106" s="18">
        <f>COUNTIF(AD100:AD105,TRUE)</f>
        <v>6</v>
      </c>
      <c r="AE106" s="23" t="s">
        <v>81</v>
      </c>
      <c r="AF106" s="18" t="b">
        <v>1</v>
      </c>
      <c r="AG106" s="14" t="s">
        <v>86</v>
      </c>
      <c r="BK106" s="117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CH106" s="47"/>
      <c r="CI106" s="47"/>
      <c r="CJ106" s="47"/>
    </row>
    <row r="107" spans="1:88" s="13" customFormat="1" ht="15" customHeight="1">
      <c r="A107" s="109"/>
      <c r="B107" s="110"/>
      <c r="C107" s="110"/>
      <c r="D107" s="111" t="s">
        <v>22</v>
      </c>
      <c r="E107" s="3">
        <f>IFERROR(AH101,NA())</f>
        <v>0</v>
      </c>
      <c r="F107" s="3">
        <f>IFERROR(E107/J100,NA())</f>
        <v>0</v>
      </c>
      <c r="G107" s="245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6"/>
      <c r="BK107" s="117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CH107" s="47"/>
      <c r="CI107" s="47"/>
      <c r="CJ107" s="47"/>
    </row>
    <row r="108" spans="1:88" s="13" customFormat="1" ht="9.9499999999999993" customHeight="1">
      <c r="A108" s="112"/>
      <c r="B108" s="113"/>
      <c r="C108" s="113"/>
      <c r="D108" s="114"/>
      <c r="E108" s="114"/>
      <c r="F108" s="114"/>
      <c r="G108" s="11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6"/>
      <c r="BK108" s="117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CH108" s="47"/>
      <c r="CI108" s="47"/>
      <c r="CJ108" s="47"/>
    </row>
    <row r="109" spans="1:88" s="13" customFormat="1" ht="15" customHeight="1">
      <c r="A109" s="234" t="s">
        <v>102</v>
      </c>
      <c r="B109" s="235"/>
      <c r="C109" s="235"/>
      <c r="D109" s="142"/>
      <c r="E109" s="143" t="s">
        <v>11</v>
      </c>
      <c r="F109" s="142" t="s">
        <v>7</v>
      </c>
      <c r="G109" s="238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09" t="s">
        <v>92</v>
      </c>
      <c r="W109" s="192"/>
      <c r="X109" s="192"/>
      <c r="Y109" s="192"/>
      <c r="Z109" s="192"/>
      <c r="AA109" s="192"/>
      <c r="AB109" s="192"/>
      <c r="AC109" s="192"/>
      <c r="AD109" s="192" t="s">
        <v>21</v>
      </c>
      <c r="AE109" s="192"/>
      <c r="AF109" s="192"/>
      <c r="AG109" s="192"/>
      <c r="AH109" s="192" t="s">
        <v>91</v>
      </c>
      <c r="AI109" s="192"/>
      <c r="BK109" s="117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CH109" s="47"/>
      <c r="CI109" s="47"/>
      <c r="CJ109" s="47"/>
    </row>
    <row r="110" spans="1:88" s="13" customFormat="1">
      <c r="A110" s="236"/>
      <c r="B110" s="237"/>
      <c r="C110" s="237"/>
      <c r="D110" s="144" t="s">
        <v>1</v>
      </c>
      <c r="E110" s="165">
        <f>IF(AND(AF116,AD110),V110,NA())</f>
        <v>0</v>
      </c>
      <c r="F110" s="165">
        <f>IFERROR(E110/J110,NA())</f>
        <v>0</v>
      </c>
      <c r="G110" s="239"/>
      <c r="I110" s="4"/>
      <c r="J110" s="5">
        <v>12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3">
        <f>SUM(IF(V35=3,IFERROR(BH29,0),0),IF(V45=3,IFERROR(BH39,0),0),IF(V55=3,IFERROR(BH49,0),0),IF(V65=3,IFERROR(BH59,0),0),IF(V75=3,IFERROR(BH69,0),0),IF(V85=3,IFERROR(BH79,0),0))</f>
        <v>0</v>
      </c>
      <c r="W110" s="23" t="s">
        <v>93</v>
      </c>
      <c r="AD110" s="18" t="b">
        <v>1</v>
      </c>
      <c r="AE110" s="23" t="s">
        <v>46</v>
      </c>
      <c r="AH110" s="18">
        <f>IFERROR(IF(AD110,E110,0)+IF(AD111,E111,0)+IF(AD112,E112,0)+IF(AD113,E113,0)+IF(AD114,E114,0)+IF(AD115,E115,0),NA())</f>
        <v>0</v>
      </c>
      <c r="AI110" s="18" t="s">
        <v>82</v>
      </c>
      <c r="BK110" s="117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</row>
    <row r="111" spans="1:88" s="13" customFormat="1">
      <c r="A111" s="236"/>
      <c r="B111" s="237"/>
      <c r="C111" s="237"/>
      <c r="D111" s="144" t="s">
        <v>2</v>
      </c>
      <c r="E111" s="165">
        <f>IF(AND(AF116,AD111),V111,NA())</f>
        <v>0</v>
      </c>
      <c r="F111" s="165">
        <f>IFERROR(E111/J110,NA())</f>
        <v>0</v>
      </c>
      <c r="G111" s="239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3">
        <f>SUM(IF(V35=3,IFERROR(BH30,0),0),IF(V45=3,IFERROR(BH40,0),0),IF(V55=3,IFERROR(BH50,0),0),IF(V65=3,IFERROR(BH60,0),0),IF(V75=3,IFERROR(BH70,0),0),IF(V85=3,IFERROR(BH80,0),0))</f>
        <v>0</v>
      </c>
      <c r="W111" s="23" t="s">
        <v>94</v>
      </c>
      <c r="AD111" s="18" t="b">
        <v>1</v>
      </c>
      <c r="AE111" s="23" t="s">
        <v>47</v>
      </c>
      <c r="AH111" s="18">
        <f>IFERROR(AH110/AD116,NA())</f>
        <v>0</v>
      </c>
      <c r="AI111" s="18" t="s">
        <v>11</v>
      </c>
      <c r="BK111" s="117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</row>
    <row r="112" spans="1:88" s="13" customFormat="1">
      <c r="A112" s="236"/>
      <c r="B112" s="237"/>
      <c r="C112" s="237"/>
      <c r="D112" s="144" t="s">
        <v>3</v>
      </c>
      <c r="E112" s="165">
        <f>IF(AND(AF116,AD112),V112,NA())</f>
        <v>0</v>
      </c>
      <c r="F112" s="165">
        <f>IFERROR(E112/J110,NA())</f>
        <v>0</v>
      </c>
      <c r="G112" s="239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3">
        <f>SUM(IF(V35=3,IFERROR(BH31,0),0),IF(V45=3,IFERROR(BH41,0),0),IF(V55=3,IFERROR(BH51,0),0),IF(V65=3,IFERROR(BH61,0),0),IF(V75=3,IFERROR(BH71,0),0),IF(V85=3,IFERROR(BH81,0),0))</f>
        <v>0</v>
      </c>
      <c r="W112" s="23" t="s">
        <v>95</v>
      </c>
      <c r="AD112" s="18" t="b">
        <v>1</v>
      </c>
      <c r="AE112" s="23" t="s">
        <v>48</v>
      </c>
      <c r="BK112" s="117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</row>
    <row r="113" spans="1:75" s="13" customFormat="1">
      <c r="A113" s="236"/>
      <c r="B113" s="237"/>
      <c r="C113" s="237"/>
      <c r="D113" s="144" t="s">
        <v>4</v>
      </c>
      <c r="E113" s="165">
        <f>IF(AND(AF116,AD113),V113,NA())</f>
        <v>0</v>
      </c>
      <c r="F113" s="165">
        <f>IFERROR(E113/J110,NA())</f>
        <v>0</v>
      </c>
      <c r="G113" s="239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3">
        <f>SUM(IF(V35=3,IFERROR(BH32,0),0),IF(V45=3,IFERROR(BH42,0),0),IF(V55=3,IFERROR(BH52,0),0),IF(V65=3,IFERROR(BH62,0),0),IF(V75=3,IFERROR(BH72,0),0),IF(V85=3,IFERROR(BH82,0),0))</f>
        <v>0</v>
      </c>
      <c r="W113" s="23" t="s">
        <v>96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K113" s="117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</row>
    <row r="114" spans="1:75" s="13" customFormat="1">
      <c r="A114" s="236"/>
      <c r="B114" s="237"/>
      <c r="C114" s="237"/>
      <c r="D114" s="144" t="s">
        <v>5</v>
      </c>
      <c r="E114" s="165">
        <f>IF(AND(AF116,AD114),V114,NA())</f>
        <v>0</v>
      </c>
      <c r="F114" s="165">
        <f>IFERROR(E114/J110,NA())</f>
        <v>0</v>
      </c>
      <c r="G114" s="239"/>
      <c r="U114" s="17"/>
      <c r="V114" s="163">
        <f>SUM(IF(V35=3,IFERROR(BH33,0),0),IF(V45=3,IFERROR(BH43,0),0),IF(V55=3,IFERROR(BH53,0),0),IF(V65=3,IFERROR(BH63,0),0),IF(V75=3,IFERROR(BH73,0),0),IF(V85=3,IFERROR(BH83,0),0))</f>
        <v>0</v>
      </c>
      <c r="W114" s="23" t="s">
        <v>97</v>
      </c>
      <c r="AD114" s="18" t="b">
        <v>1</v>
      </c>
      <c r="AE114" s="23" t="s">
        <v>50</v>
      </c>
      <c r="BK114" s="117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</row>
    <row r="115" spans="1:75" s="13" customFormat="1">
      <c r="A115" s="145"/>
      <c r="B115" s="146"/>
      <c r="C115" s="146"/>
      <c r="D115" s="144" t="s">
        <v>6</v>
      </c>
      <c r="E115" s="165">
        <f>IF(AND(AF116,AD115),V115,NA())</f>
        <v>0</v>
      </c>
      <c r="F115" s="165">
        <f>IFERROR(E115/J110,NA())</f>
        <v>0</v>
      </c>
      <c r="G115" s="239"/>
      <c r="U115" s="17"/>
      <c r="V115" s="163">
        <f>SUM(IF(V35=3,IFERROR(BH34,0),0),IF(V45=3,IFERROR(BH44,0),0),IF(V55=3,IFERROR(BH54,0),0),IF(V65=3,IFERROR(BH64,0),0),IF(V75=3,IFERROR(BH74,0),0),IF(V85=3,IFERROR(BH84,0),0))</f>
        <v>0</v>
      </c>
      <c r="W115" s="23" t="s">
        <v>98</v>
      </c>
      <c r="AD115" s="18" t="b">
        <v>1</v>
      </c>
      <c r="AE115" s="23" t="s">
        <v>51</v>
      </c>
      <c r="BK115" s="117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</row>
    <row r="116" spans="1:75" s="13" customFormat="1">
      <c r="A116" s="145"/>
      <c r="B116" s="146"/>
      <c r="C116" s="146"/>
      <c r="D116" s="144"/>
      <c r="E116" s="144"/>
      <c r="F116" s="144"/>
      <c r="G116" s="239"/>
      <c r="U116" s="17"/>
      <c r="V116" s="116"/>
      <c r="AD116" s="18">
        <f>COUNTIF(AD110:AD115,TRUE)</f>
        <v>6</v>
      </c>
      <c r="AE116" s="23" t="s">
        <v>81</v>
      </c>
      <c r="AF116" s="18" t="b">
        <v>1</v>
      </c>
      <c r="AG116" s="14" t="s">
        <v>86</v>
      </c>
      <c r="BK116" s="117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</row>
    <row r="117" spans="1:75" s="13" customFormat="1">
      <c r="A117" s="145"/>
      <c r="B117" s="146"/>
      <c r="C117" s="146"/>
      <c r="D117" s="147" t="s">
        <v>22</v>
      </c>
      <c r="E117" s="3">
        <f>IFERROR(AH111,NA())</f>
        <v>0</v>
      </c>
      <c r="F117" s="3">
        <f>IFERROR(E117/J110,NA())</f>
        <v>0</v>
      </c>
      <c r="G117" s="239"/>
      <c r="U117" s="17"/>
      <c r="V117" s="116"/>
      <c r="AG117" s="14"/>
      <c r="BK117" s="117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</row>
    <row r="118" spans="1:75" s="13" customFormat="1" ht="9.9499999999999993" customHeight="1">
      <c r="A118" s="148"/>
      <c r="B118" s="149"/>
      <c r="C118" s="149"/>
      <c r="D118" s="150"/>
      <c r="E118" s="150"/>
      <c r="F118" s="150"/>
      <c r="G118" s="151"/>
      <c r="U118" s="17"/>
      <c r="V118" s="118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19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</row>
    <row r="119" spans="1:75" s="13" customFormat="1">
      <c r="U119" s="17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</row>
    <row r="120" spans="1:75" s="13" customFormat="1">
      <c r="U120" s="17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</row>
    <row r="121" spans="1:75" s="13" customFormat="1">
      <c r="U121" s="17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</row>
    <row r="122" spans="1:75" s="13" customFormat="1">
      <c r="U122" s="17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</row>
    <row r="123" spans="1:75" s="13" customFormat="1">
      <c r="U123" s="17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</row>
    <row r="124" spans="1:75" s="13" customFormat="1">
      <c r="U124" s="17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</row>
    <row r="125" spans="1:75" s="13" customFormat="1">
      <c r="U125" s="17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</row>
    <row r="126" spans="1:75" s="13" customFormat="1">
      <c r="U126" s="17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</row>
    <row r="127" spans="1:75" s="13" customFormat="1">
      <c r="U127" s="17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</row>
    <row r="128" spans="1:75" s="13" customFormat="1">
      <c r="U128" s="17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</row>
    <row r="129" spans="21:88" s="13" customFormat="1">
      <c r="U129" s="17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</row>
    <row r="130" spans="21:88" s="13" customFormat="1">
      <c r="U130" s="17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</row>
    <row r="131" spans="21:88" s="13" customFormat="1">
      <c r="U131" s="17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</row>
    <row r="132" spans="21:88" s="13" customFormat="1">
      <c r="U132" s="17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</row>
    <row r="133" spans="21:88" s="13" customFormat="1">
      <c r="U133" s="17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</row>
    <row r="134" spans="21:88" s="13" customFormat="1">
      <c r="U134" s="17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</row>
    <row r="135" spans="21:88" s="13" customFormat="1">
      <c r="U135" s="17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</row>
    <row r="136" spans="21:88" s="13" customFormat="1">
      <c r="U136" s="17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</row>
    <row r="137" spans="21:88" s="13" customFormat="1">
      <c r="U137" s="17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</row>
    <row r="138" spans="21:88" s="13" customFormat="1">
      <c r="U138" s="17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CI138" s="43"/>
      <c r="CJ138" s="43"/>
    </row>
    <row r="139" spans="21:88" s="13" customFormat="1">
      <c r="U139" s="17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</row>
    <row r="140" spans="21:88" s="13" customFormat="1">
      <c r="U140" s="17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</row>
    <row r="141" spans="21:88" s="13" customFormat="1" ht="39" customHeight="1">
      <c r="U141" s="17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CC141" s="138"/>
      <c r="CI141" s="139">
        <f>IFERROR(F36,"")</f>
        <v>5.185185185185185E-2</v>
      </c>
      <c r="CJ141" s="139">
        <f>IFERROR(E36,"")</f>
        <v>0.77777777777777779</v>
      </c>
    </row>
    <row r="142" spans="21:88" s="13" customFormat="1" ht="39" customHeight="1">
      <c r="U142" s="17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CI142" s="139">
        <f>IFERROR(F46,"")</f>
        <v>0.17283950617283952</v>
      </c>
      <c r="CJ142" s="139">
        <f>IFERROR(E46,"")</f>
        <v>0.34567901234567905</v>
      </c>
    </row>
    <row r="143" spans="21:88" s="13" customFormat="1" ht="39" customHeight="1">
      <c r="U143" s="17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CI143" s="139">
        <f>IFERROR(F56,"")</f>
        <v>8.6419753086419762E-2</v>
      </c>
      <c r="CJ143" s="139">
        <f>IFERROR(E56,"")</f>
        <v>0.17283950617283952</v>
      </c>
    </row>
    <row r="144" spans="21:88" s="13" customFormat="1" ht="39" customHeight="1">
      <c r="U144" s="17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CI144" s="139">
        <f>IFERROR(F66,"")</f>
        <v>0.6913580246913581</v>
      </c>
      <c r="CJ144" s="139">
        <f>IFERROR(E66,"")</f>
        <v>1.3827160493827162</v>
      </c>
    </row>
    <row r="145" spans="21:88" s="13" customFormat="1" ht="39" customHeight="1">
      <c r="U145" s="17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CI145" s="139">
        <f>IFERROR(F76,"")</f>
        <v>0.2893518518518518</v>
      </c>
      <c r="CJ145" s="139">
        <f>IFERROR(E76,"")</f>
        <v>0.57870370370370361</v>
      </c>
    </row>
    <row r="146" spans="21:88" s="13" customFormat="1" ht="39" customHeight="1">
      <c r="U146" s="17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CI146" s="139">
        <f>IFERROR(F86,"")</f>
        <v>4.3209876543209881E-2</v>
      </c>
      <c r="CJ146" s="139">
        <f>IFERROR(E86,"")</f>
        <v>8.6419753086419762E-2</v>
      </c>
    </row>
    <row r="147" spans="21:88" s="13" customFormat="1" ht="39" customHeight="1">
      <c r="U147" s="17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CI147" s="139">
        <f>IFERROR(F97,"")</f>
        <v>0</v>
      </c>
      <c r="CJ147" s="139">
        <f>IFERROR(E97,"")</f>
        <v>0</v>
      </c>
    </row>
    <row r="148" spans="21:88" s="13" customFormat="1" ht="39" customHeight="1">
      <c r="U148" s="17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CI148" s="139">
        <f>IFERROR(F107,"")</f>
        <v>0</v>
      </c>
      <c r="CJ148" s="139">
        <f>IFERROR(E107,"")</f>
        <v>0</v>
      </c>
    </row>
    <row r="149" spans="21:88" s="13" customFormat="1" ht="39" customHeight="1">
      <c r="U149" s="17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CI149" s="139">
        <f>IFERROR(F117,"")</f>
        <v>0</v>
      </c>
      <c r="CJ149" s="139">
        <f>IFERROR(E117,"")</f>
        <v>0</v>
      </c>
    </row>
    <row r="150" spans="21:88" s="13" customFormat="1" ht="39" customHeight="1">
      <c r="U150" s="17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</row>
    <row r="151" spans="21:88" s="13" customFormat="1" ht="39" customHeight="1">
      <c r="U151" s="17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</row>
    <row r="152" spans="21:88" s="13" customFormat="1" ht="39" customHeight="1">
      <c r="U152" s="17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</row>
    <row r="153" spans="21:88" s="13" customFormat="1" ht="39" customHeight="1">
      <c r="U153" s="17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</row>
    <row r="154" spans="21:88" s="13" customFormat="1" ht="39" customHeight="1">
      <c r="U154" s="17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</row>
    <row r="155" spans="21:88" s="13" customFormat="1" ht="39" customHeight="1">
      <c r="U155" s="17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</row>
    <row r="156" spans="21:88" s="13" customFormat="1" ht="39" customHeight="1">
      <c r="U156" s="17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</row>
    <row r="157" spans="21:88" s="13" customFormat="1" ht="39" customHeight="1">
      <c r="U157" s="17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</row>
    <row r="158" spans="21:88" s="13" customFormat="1" ht="39" customHeight="1">
      <c r="U158" s="17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</row>
    <row r="159" spans="21:88" s="13" customFormat="1" ht="39" customHeight="1">
      <c r="U159" s="17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</row>
    <row r="160" spans="21:88" s="13" customFormat="1" ht="39" customHeight="1">
      <c r="U160" s="17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</row>
    <row r="161" spans="21:75" s="13" customFormat="1" ht="39" customHeight="1">
      <c r="U161" s="17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</row>
    <row r="162" spans="21:75" s="13" customFormat="1" ht="39" customHeight="1">
      <c r="U162" s="17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</row>
    <row r="163" spans="21:75" s="13" customFormat="1" ht="39" customHeight="1">
      <c r="U163" s="17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</row>
    <row r="164" spans="21:75" s="13" customFormat="1" ht="39" customHeight="1">
      <c r="U164" s="17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</row>
    <row r="165" spans="21:75" s="13" customFormat="1" ht="39" customHeight="1">
      <c r="U165" s="17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</row>
    <row r="166" spans="21:75" s="13" customFormat="1" ht="39" customHeight="1">
      <c r="U166" s="17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</row>
    <row r="167" spans="21:75" s="13" customFormat="1" ht="39" customHeight="1">
      <c r="U167" s="17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</row>
    <row r="168" spans="21:75" s="13" customFormat="1" ht="39" customHeight="1">
      <c r="U168" s="17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</row>
    <row r="169" spans="21:75" s="13" customFormat="1" ht="39" customHeight="1">
      <c r="U169" s="17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</row>
    <row r="170" spans="21:75" s="13" customFormat="1" ht="39" customHeight="1">
      <c r="U170" s="17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</row>
    <row r="171" spans="21:75" s="13" customFormat="1" ht="39" customHeight="1">
      <c r="U171" s="17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</row>
    <row r="172" spans="21:75" s="13" customFormat="1" ht="39" customHeight="1">
      <c r="U172" s="17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</row>
    <row r="173" spans="21:75" s="13" customFormat="1" ht="39" customHeight="1">
      <c r="U173" s="17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</row>
    <row r="174" spans="21:75" s="13" customFormat="1" ht="39" customHeight="1">
      <c r="U174" s="17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</row>
    <row r="175" spans="21:75" s="13" customFormat="1" ht="39" customHeight="1">
      <c r="U175" s="17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</row>
    <row r="176" spans="21:75" s="13" customFormat="1" ht="39" customHeight="1">
      <c r="U176" s="17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</row>
    <row r="177" spans="21:75" s="13" customFormat="1" ht="39" customHeight="1">
      <c r="U177" s="17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</row>
    <row r="178" spans="21:75" s="13" customFormat="1" ht="39" customHeight="1">
      <c r="U178" s="17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</row>
    <row r="179" spans="21:75" s="13" customFormat="1" ht="39" customHeight="1">
      <c r="U179" s="17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</row>
    <row r="180" spans="21:75" s="13" customFormat="1" ht="39" customHeight="1">
      <c r="U180" s="17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</row>
    <row r="181" spans="21:75" s="13" customFormat="1" ht="39" customHeight="1">
      <c r="U181" s="17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</row>
    <row r="182" spans="21:75" s="13" customFormat="1" ht="39" customHeight="1">
      <c r="U182" s="17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</row>
    <row r="183" spans="21:75" s="13" customFormat="1" ht="39" customHeight="1">
      <c r="U183" s="17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</row>
    <row r="184" spans="21:75" s="13" customFormat="1" ht="39" customHeight="1">
      <c r="U184" s="17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</row>
    <row r="185" spans="21:75" s="13" customFormat="1" ht="39" customHeight="1">
      <c r="U185" s="17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</row>
    <row r="186" spans="21:75" s="13" customFormat="1" ht="39" customHeight="1">
      <c r="U186" s="17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</row>
    <row r="187" spans="21:75" s="13" customFormat="1" ht="39" customHeight="1">
      <c r="U187" s="17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</row>
    <row r="188" spans="21:75" s="13" customFormat="1" ht="39" customHeight="1">
      <c r="U188" s="17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</row>
    <row r="189" spans="21:75" s="13" customFormat="1" ht="39" customHeight="1">
      <c r="U189" s="17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</row>
    <row r="190" spans="21:75" s="13" customFormat="1" ht="39" customHeight="1">
      <c r="U190" s="17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</row>
    <row r="191" spans="21:75" s="13" customFormat="1" ht="39" customHeight="1">
      <c r="U191" s="17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</row>
    <row r="192" spans="21:75" s="13" customFormat="1" ht="39" customHeight="1">
      <c r="U192" s="17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</row>
    <row r="193" spans="21:75" s="13" customFormat="1" ht="39" customHeight="1">
      <c r="U193" s="17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</row>
    <row r="194" spans="21:75" s="13" customFormat="1" ht="39" customHeight="1">
      <c r="U194" s="17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</row>
    <row r="195" spans="21:75" s="13" customFormat="1" ht="39" customHeight="1">
      <c r="U195" s="17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</row>
    <row r="196" spans="21:75" s="13" customFormat="1" ht="39" customHeight="1">
      <c r="U196" s="17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</row>
    <row r="197" spans="21:75" s="13" customFormat="1" ht="39" customHeight="1">
      <c r="U197" s="17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</row>
    <row r="198" spans="21:75" s="13" customFormat="1" ht="39" customHeight="1">
      <c r="U198" s="17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</row>
    <row r="199" spans="21:75" s="13" customFormat="1" ht="39" customHeight="1">
      <c r="U199" s="17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</row>
    <row r="200" spans="21:75" s="13" customFormat="1" ht="39" customHeight="1">
      <c r="U200" s="17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</row>
    <row r="201" spans="21:75" s="13" customFormat="1" ht="39" customHeight="1">
      <c r="U201" s="17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</row>
    <row r="202" spans="21:75" s="13" customFormat="1" ht="39" customHeight="1">
      <c r="U202" s="17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</row>
    <row r="203" spans="21:75" s="13" customFormat="1" ht="39" customHeight="1">
      <c r="U203" s="17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</row>
    <row r="204" spans="21:75" s="13" customFormat="1" ht="39" customHeight="1">
      <c r="U204" s="17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</row>
    <row r="205" spans="21:75" s="13" customFormat="1">
      <c r="U205" s="17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</row>
    <row r="206" spans="21:75" s="13" customFormat="1">
      <c r="U206" s="17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</row>
    <row r="207" spans="21:75" s="13" customFormat="1">
      <c r="U207" s="17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</row>
    <row r="208" spans="21:75" s="13" customFormat="1">
      <c r="U208" s="17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</row>
    <row r="209" spans="21:75" s="13" customFormat="1">
      <c r="U209" s="17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</row>
    <row r="210" spans="21:75" s="13" customFormat="1">
      <c r="U210" s="17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</row>
    <row r="211" spans="21:75" s="13" customFormat="1">
      <c r="U211" s="17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</row>
    <row r="212" spans="21:75" s="13" customFormat="1">
      <c r="U212" s="17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</row>
    <row r="213" spans="21:75" s="13" customFormat="1">
      <c r="U213" s="17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</row>
    <row r="214" spans="21:75" s="13" customFormat="1">
      <c r="U214" s="17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</row>
    <row r="215" spans="21:75" s="13" customFormat="1">
      <c r="U215" s="17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</row>
    <row r="216" spans="21:75" s="13" customFormat="1">
      <c r="U216" s="17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</row>
    <row r="217" spans="21:75" s="13" customFormat="1">
      <c r="U217" s="17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</row>
    <row r="218" spans="21:75" s="13" customFormat="1">
      <c r="U218" s="17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</row>
    <row r="219" spans="21:75" s="13" customFormat="1">
      <c r="U219" s="17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</row>
    <row r="220" spans="21:75" s="13" customFormat="1">
      <c r="U220" s="17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</row>
    <row r="221" spans="21:75" s="13" customFormat="1">
      <c r="U221" s="17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</row>
    <row r="222" spans="21:75" s="13" customFormat="1">
      <c r="U222" s="17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</row>
    <row r="223" spans="21:75" s="13" customFormat="1">
      <c r="U223" s="17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</row>
    <row r="224" spans="21:75" s="13" customFormat="1">
      <c r="U224" s="17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</row>
    <row r="225" spans="21:75" s="13" customFormat="1">
      <c r="U225" s="17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</row>
    <row r="226" spans="21:75" s="13" customFormat="1">
      <c r="U226" s="17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</row>
    <row r="227" spans="21:75" s="13" customFormat="1">
      <c r="U227" s="17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</row>
    <row r="228" spans="21:75" s="13" customFormat="1">
      <c r="U228" s="17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</row>
    <row r="229" spans="21:75" s="13" customFormat="1">
      <c r="U229" s="17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</row>
    <row r="230" spans="21:75" s="13" customFormat="1">
      <c r="U230" s="17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</row>
    <row r="231" spans="21:75" s="13" customFormat="1">
      <c r="U231" s="17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</row>
    <row r="232" spans="21:75" s="13" customFormat="1">
      <c r="U232" s="17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</row>
    <row r="233" spans="21:75" s="13" customFormat="1">
      <c r="U233" s="17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</row>
    <row r="234" spans="21:75" s="13" customFormat="1">
      <c r="U234" s="17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</row>
    <row r="235" spans="21:75" s="13" customFormat="1">
      <c r="U235" s="17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</row>
    <row r="236" spans="21:75" s="13" customFormat="1">
      <c r="U236" s="17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</row>
    <row r="237" spans="21:75" s="13" customFormat="1">
      <c r="U237" s="17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</row>
    <row r="238" spans="21:75" s="13" customFormat="1">
      <c r="U238" s="17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</row>
    <row r="239" spans="21:75" s="13" customFormat="1">
      <c r="U239" s="17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</row>
    <row r="240" spans="21:75" s="13" customFormat="1">
      <c r="U240" s="17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</row>
    <row r="241" spans="21:75" s="13" customFormat="1">
      <c r="U241" s="17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</row>
    <row r="242" spans="21:75" s="13" customFormat="1">
      <c r="U242" s="17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</row>
    <row r="243" spans="21:75" s="13" customFormat="1">
      <c r="U243" s="17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</row>
    <row r="244" spans="21:75" s="13" customFormat="1">
      <c r="U244" s="17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</row>
    <row r="245" spans="21:75" s="13" customFormat="1">
      <c r="U245" s="17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</row>
    <row r="246" spans="21:75" s="13" customFormat="1">
      <c r="U246" s="17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</row>
    <row r="247" spans="21:75" s="13" customFormat="1">
      <c r="U247" s="17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</row>
    <row r="248" spans="21:75" s="13" customFormat="1">
      <c r="U248" s="17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</row>
    <row r="249" spans="21:75" s="13" customFormat="1">
      <c r="U249" s="17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</row>
    <row r="250" spans="21:75" s="13" customFormat="1">
      <c r="U250" s="17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</row>
    <row r="251" spans="21:75" s="13" customFormat="1">
      <c r="U251" s="17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</row>
    <row r="252" spans="21:75" s="13" customFormat="1">
      <c r="U252" s="17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</row>
    <row r="253" spans="21:75" s="13" customFormat="1">
      <c r="U253" s="17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</row>
    <row r="254" spans="21:75" s="13" customFormat="1">
      <c r="U254" s="17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</row>
    <row r="255" spans="21:75" s="13" customFormat="1">
      <c r="U255" s="17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</row>
    <row r="256" spans="21:75" s="13" customFormat="1">
      <c r="U256" s="17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</row>
    <row r="257" spans="21:75" s="13" customFormat="1">
      <c r="U257" s="17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</row>
    <row r="258" spans="21:75" s="13" customFormat="1">
      <c r="U258" s="17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</row>
    <row r="259" spans="21:75" s="13" customFormat="1">
      <c r="U259" s="17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</row>
    <row r="260" spans="21:75" s="13" customFormat="1">
      <c r="U260" s="17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</row>
    <row r="261" spans="21:75" s="13" customFormat="1">
      <c r="U261" s="17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</row>
    <row r="262" spans="21:75" s="13" customFormat="1">
      <c r="U262" s="17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</row>
    <row r="263" spans="21:75" s="13" customFormat="1">
      <c r="U263" s="17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</row>
    <row r="264" spans="21:75" s="13" customFormat="1">
      <c r="U264" s="17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</row>
    <row r="265" spans="21:75" s="13" customFormat="1">
      <c r="U265" s="17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</row>
    <row r="266" spans="21:75" s="13" customFormat="1">
      <c r="U266" s="17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</row>
    <row r="267" spans="21:75" s="13" customFormat="1">
      <c r="U267" s="17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</row>
    <row r="268" spans="21:75" s="13" customFormat="1">
      <c r="U268" s="17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</row>
    <row r="269" spans="21:75" s="13" customFormat="1">
      <c r="U269" s="17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</row>
    <row r="270" spans="21:75" s="13" customFormat="1">
      <c r="U270" s="17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</row>
    <row r="271" spans="21:75" s="13" customFormat="1">
      <c r="U271" s="17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</row>
    <row r="272" spans="21:75" s="13" customFormat="1">
      <c r="U272" s="17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</row>
    <row r="273" spans="21:75" s="13" customFormat="1">
      <c r="U273" s="17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</row>
    <row r="274" spans="21:75" s="13" customFormat="1">
      <c r="U274" s="17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</row>
    <row r="275" spans="21:75" s="13" customFormat="1">
      <c r="U275" s="17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</row>
    <row r="276" spans="21:75" s="13" customFormat="1">
      <c r="U276" s="17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</row>
    <row r="277" spans="21:75" s="13" customFormat="1">
      <c r="U277" s="17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</row>
    <row r="278" spans="21:75" s="13" customFormat="1">
      <c r="U278" s="17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</row>
    <row r="279" spans="21:75" s="13" customFormat="1">
      <c r="U279" s="17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</row>
    <row r="280" spans="21:75" s="13" customFormat="1">
      <c r="U280" s="17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</row>
    <row r="281" spans="21:75" s="13" customFormat="1">
      <c r="U281" s="17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</row>
    <row r="282" spans="21:75" s="13" customFormat="1">
      <c r="U282" s="17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</row>
    <row r="283" spans="21:75" s="13" customFormat="1">
      <c r="U283" s="17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</row>
    <row r="284" spans="21:75" s="13" customFormat="1">
      <c r="U284" s="17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</row>
    <row r="285" spans="21:75" s="13" customFormat="1">
      <c r="U285" s="17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</row>
    <row r="286" spans="21:75" s="13" customFormat="1">
      <c r="U286" s="17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</row>
    <row r="287" spans="21:75" s="13" customFormat="1">
      <c r="U287" s="17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</row>
    <row r="288" spans="21:75" s="13" customFormat="1">
      <c r="U288" s="17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</row>
    <row r="289" spans="21:75" s="13" customFormat="1">
      <c r="U289" s="17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</row>
    <row r="290" spans="21:75" s="13" customFormat="1">
      <c r="U290" s="17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</row>
    <row r="291" spans="21:75" s="13" customFormat="1">
      <c r="U291" s="17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</row>
    <row r="292" spans="21:75" s="13" customFormat="1">
      <c r="U292" s="17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</row>
    <row r="293" spans="21:75" s="13" customFormat="1">
      <c r="U293" s="17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</row>
    <row r="294" spans="21:75" s="13" customFormat="1">
      <c r="U294" s="17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</row>
    <row r="295" spans="21:75" s="13" customFormat="1">
      <c r="U295" s="17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</row>
    <row r="296" spans="21:75" s="13" customFormat="1">
      <c r="U296" s="17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</row>
    <row r="297" spans="21:75" s="13" customFormat="1">
      <c r="U297" s="17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</row>
    <row r="298" spans="21:75" s="13" customFormat="1">
      <c r="U298" s="17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</row>
    <row r="299" spans="21:75" s="13" customFormat="1">
      <c r="U299" s="17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</row>
    <row r="300" spans="21:75" s="13" customFormat="1">
      <c r="U300" s="17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</row>
    <row r="301" spans="21:75" s="13" customFormat="1">
      <c r="U301" s="17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</row>
    <row r="302" spans="21:75" s="13" customFormat="1">
      <c r="U302" s="17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</row>
    <row r="303" spans="21:75" s="13" customFormat="1">
      <c r="U303" s="17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</row>
    <row r="304" spans="21:75" s="13" customFormat="1">
      <c r="U304" s="17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</row>
    <row r="305" spans="21:75" s="13" customFormat="1">
      <c r="U305" s="17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</row>
    <row r="306" spans="21:75" s="13" customFormat="1">
      <c r="U306" s="17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</row>
    <row r="307" spans="21:75" s="13" customFormat="1">
      <c r="U307" s="17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</row>
    <row r="308" spans="21:75" s="13" customFormat="1">
      <c r="U308" s="17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</row>
    <row r="309" spans="21:75" s="13" customFormat="1">
      <c r="U309" s="17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</row>
    <row r="310" spans="21:75" s="13" customFormat="1">
      <c r="U310" s="17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</row>
    <row r="311" spans="21:75" s="13" customFormat="1">
      <c r="U311" s="17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</row>
    <row r="312" spans="21:75" s="13" customFormat="1">
      <c r="U312" s="17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</row>
    <row r="313" spans="21:75" s="13" customFormat="1">
      <c r="U313" s="17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</row>
    <row r="314" spans="21:75" s="13" customFormat="1">
      <c r="U314" s="17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</row>
    <row r="315" spans="21:75" s="13" customFormat="1">
      <c r="U315" s="17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</row>
    <row r="316" spans="21:75" s="13" customFormat="1">
      <c r="U316" s="17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</row>
    <row r="317" spans="21:75" s="13" customFormat="1">
      <c r="U317" s="17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</row>
    <row r="318" spans="21:75" s="13" customFormat="1">
      <c r="U318" s="17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</row>
    <row r="319" spans="21:75" s="13" customFormat="1">
      <c r="U319" s="17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</row>
    <row r="320" spans="21:75" s="13" customFormat="1">
      <c r="U320" s="17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</row>
    <row r="321" spans="21:75" s="13" customFormat="1">
      <c r="U321" s="17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</row>
    <row r="322" spans="21:75" s="13" customFormat="1">
      <c r="U322" s="17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</row>
    <row r="323" spans="21:75" s="13" customFormat="1">
      <c r="U323" s="17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</row>
    <row r="324" spans="21:75" s="13" customFormat="1">
      <c r="U324" s="17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</row>
    <row r="325" spans="21:75" s="13" customFormat="1">
      <c r="U325" s="17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</row>
    <row r="326" spans="21:75" s="13" customFormat="1">
      <c r="U326" s="17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</row>
    <row r="327" spans="21:75" s="13" customFormat="1">
      <c r="U327" s="17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</row>
    <row r="328" spans="21:75" s="13" customFormat="1">
      <c r="U328" s="17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</row>
    <row r="329" spans="21:75" s="13" customFormat="1">
      <c r="U329" s="17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</row>
    <row r="330" spans="21:75" s="13" customFormat="1">
      <c r="U330" s="17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</row>
    <row r="331" spans="21:75" s="13" customFormat="1">
      <c r="U331" s="17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</row>
    <row r="332" spans="21:75" s="13" customFormat="1">
      <c r="U332" s="17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</row>
    <row r="333" spans="21:75" s="13" customFormat="1">
      <c r="U333" s="17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</row>
    <row r="334" spans="21:75" s="13" customFormat="1">
      <c r="U334" s="17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</row>
    <row r="335" spans="21:75" s="13" customFormat="1">
      <c r="U335" s="17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</row>
    <row r="336" spans="21:75" s="13" customFormat="1">
      <c r="U336" s="17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</row>
    <row r="337" spans="21:75" s="13" customFormat="1">
      <c r="U337" s="17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</row>
    <row r="338" spans="21:75" s="13" customFormat="1">
      <c r="U338" s="17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</row>
    <row r="339" spans="21:75" s="13" customFormat="1">
      <c r="U339" s="17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</row>
    <row r="340" spans="21:75" s="13" customFormat="1">
      <c r="U340" s="17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</row>
    <row r="341" spans="21:75" s="13" customFormat="1">
      <c r="U341" s="17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</row>
    <row r="342" spans="21:75" s="13" customFormat="1">
      <c r="U342" s="17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</row>
    <row r="343" spans="21:75" s="13" customFormat="1">
      <c r="U343" s="17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</row>
    <row r="344" spans="21:75" s="13" customFormat="1">
      <c r="U344" s="17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</row>
    <row r="345" spans="21:75" s="13" customFormat="1">
      <c r="U345" s="17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</row>
    <row r="346" spans="21:75" s="13" customFormat="1">
      <c r="U346" s="17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</row>
    <row r="347" spans="21:75" s="13" customFormat="1">
      <c r="U347" s="17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</row>
    <row r="348" spans="21:75" s="13" customFormat="1">
      <c r="U348" s="17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</row>
    <row r="349" spans="21:75" s="13" customFormat="1">
      <c r="U349" s="17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</row>
    <row r="350" spans="21:75" s="13" customFormat="1">
      <c r="U350" s="17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</row>
    <row r="351" spans="21:75" s="13" customFormat="1">
      <c r="U351" s="17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</row>
    <row r="352" spans="21:75" s="13" customFormat="1">
      <c r="U352" s="17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</row>
    <row r="353" spans="21:75" s="13" customFormat="1">
      <c r="U353" s="17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</row>
    <row r="354" spans="21:75" s="13" customFormat="1">
      <c r="U354" s="17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</row>
    <row r="355" spans="21:75" s="13" customFormat="1">
      <c r="U355" s="17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</row>
    <row r="356" spans="21:75" s="13" customFormat="1">
      <c r="U356" s="17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</row>
    <row r="357" spans="21:75" s="13" customFormat="1">
      <c r="U357" s="17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</row>
    <row r="358" spans="21:75" s="13" customFormat="1">
      <c r="U358" s="17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</row>
    <row r="359" spans="21:75" s="13" customFormat="1">
      <c r="U359" s="17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</row>
    <row r="360" spans="21:75" s="13" customFormat="1">
      <c r="U360" s="17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</row>
    <row r="361" spans="21:75" s="13" customFormat="1">
      <c r="U361" s="17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</row>
    <row r="362" spans="21:75" s="13" customFormat="1">
      <c r="U362" s="17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</row>
    <row r="363" spans="21:75" s="13" customFormat="1">
      <c r="U363" s="17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</row>
    <row r="364" spans="21:75" s="13" customFormat="1">
      <c r="U364" s="17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</row>
    <row r="365" spans="21:75" s="13" customFormat="1">
      <c r="U365" s="17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</row>
    <row r="366" spans="21:75" s="13" customFormat="1">
      <c r="U366" s="17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</row>
    <row r="367" spans="21:75" s="13" customFormat="1">
      <c r="U367" s="17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</row>
    <row r="368" spans="21:75" s="13" customFormat="1">
      <c r="U368" s="17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</row>
    <row r="369" spans="21:75" s="13" customFormat="1">
      <c r="U369" s="17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</row>
    <row r="370" spans="21:75" s="13" customFormat="1">
      <c r="U370" s="17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</row>
    <row r="371" spans="21:75" s="13" customFormat="1">
      <c r="U371" s="17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</row>
    <row r="372" spans="21:75" s="13" customFormat="1">
      <c r="U372" s="17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</row>
    <row r="373" spans="21:75" s="13" customFormat="1">
      <c r="U373" s="17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</row>
    <row r="374" spans="21:75" s="13" customFormat="1">
      <c r="U374" s="17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</row>
    <row r="375" spans="21:75" s="13" customFormat="1">
      <c r="U375" s="17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</row>
    <row r="376" spans="21:75" s="13" customFormat="1">
      <c r="U376" s="17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</row>
    <row r="377" spans="21:75" s="13" customFormat="1">
      <c r="U377" s="17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</row>
    <row r="378" spans="21:75" s="13" customFormat="1">
      <c r="U378" s="17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</row>
    <row r="379" spans="21:75" s="13" customFormat="1">
      <c r="U379" s="17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</row>
    <row r="380" spans="21:75" s="13" customFormat="1">
      <c r="U380" s="17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</row>
    <row r="381" spans="21:75" s="13" customFormat="1">
      <c r="U381" s="17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</row>
    <row r="382" spans="21:75" s="13" customFormat="1">
      <c r="U382" s="17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</row>
    <row r="383" spans="21:75" s="13" customFormat="1">
      <c r="U383" s="17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</row>
    <row r="384" spans="21:75" s="13" customFormat="1">
      <c r="U384" s="17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</row>
    <row r="385" spans="21:75" s="13" customFormat="1">
      <c r="U385" s="17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</row>
    <row r="386" spans="21:75" s="13" customFormat="1">
      <c r="U386" s="17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</row>
    <row r="387" spans="21:75" s="13" customFormat="1">
      <c r="U387" s="17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</row>
    <row r="388" spans="21:75" s="13" customFormat="1">
      <c r="U388" s="17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</row>
    <row r="389" spans="21:75" s="13" customFormat="1">
      <c r="U389" s="17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</row>
    <row r="390" spans="21:75" s="13" customFormat="1">
      <c r="U390" s="17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</row>
    <row r="391" spans="21:75" s="13" customFormat="1">
      <c r="U391" s="17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</row>
    <row r="392" spans="21:75" s="13" customFormat="1">
      <c r="U392" s="17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</row>
    <row r="393" spans="21:75" s="13" customFormat="1">
      <c r="U393" s="17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</row>
    <row r="394" spans="21:75" s="13" customFormat="1">
      <c r="U394" s="17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</row>
    <row r="395" spans="21:75" s="13" customFormat="1">
      <c r="U395" s="17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</row>
    <row r="396" spans="21:75" s="13" customFormat="1">
      <c r="U396" s="17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</row>
    <row r="397" spans="21:75" s="13" customFormat="1">
      <c r="U397" s="17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</row>
    <row r="398" spans="21:75" s="13" customFormat="1">
      <c r="U398" s="17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</row>
    <row r="399" spans="21:75" s="13" customFormat="1">
      <c r="U399" s="17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</row>
    <row r="400" spans="21:75" s="13" customFormat="1">
      <c r="U400" s="17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</row>
    <row r="401" spans="21:75" s="13" customFormat="1">
      <c r="U401" s="17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</row>
    <row r="402" spans="21:75" s="13" customFormat="1">
      <c r="U402" s="17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</row>
    <row r="403" spans="21:75" s="13" customFormat="1">
      <c r="U403" s="17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</row>
    <row r="404" spans="21:75" s="13" customFormat="1">
      <c r="U404" s="17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</row>
    <row r="405" spans="21:75" s="13" customFormat="1">
      <c r="U405" s="17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</row>
    <row r="406" spans="21:75" s="13" customFormat="1">
      <c r="U406" s="17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</row>
    <row r="407" spans="21:75" s="13" customFormat="1">
      <c r="U407" s="17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</row>
    <row r="408" spans="21:75" s="13" customFormat="1">
      <c r="U408" s="17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</row>
    <row r="409" spans="21:75" s="13" customFormat="1">
      <c r="U409" s="17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</row>
    <row r="410" spans="21:75" s="13" customFormat="1">
      <c r="U410" s="17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</row>
    <row r="411" spans="21:75" s="13" customFormat="1">
      <c r="U411" s="17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</row>
    <row r="412" spans="21:75" s="13" customFormat="1">
      <c r="U412" s="17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</row>
    <row r="413" spans="21:75" s="13" customFormat="1">
      <c r="U413" s="17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</row>
    <row r="414" spans="21:75" s="13" customFormat="1">
      <c r="U414" s="17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</row>
    <row r="415" spans="21:75" s="13" customFormat="1">
      <c r="U415" s="17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</row>
    <row r="416" spans="21:75" s="13" customFormat="1">
      <c r="U416" s="17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</row>
    <row r="417" spans="21:75" s="13" customFormat="1">
      <c r="U417" s="17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</row>
    <row r="418" spans="21:75" s="13" customFormat="1">
      <c r="U418" s="17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</row>
    <row r="419" spans="21:75" s="13" customFormat="1">
      <c r="U419" s="17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</row>
    <row r="420" spans="21:75" s="13" customFormat="1">
      <c r="U420" s="17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</row>
    <row r="421" spans="21:75" s="13" customFormat="1">
      <c r="U421" s="17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</row>
    <row r="422" spans="21:75" s="13" customFormat="1">
      <c r="U422" s="17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</row>
    <row r="423" spans="21:75" s="13" customFormat="1">
      <c r="U423" s="17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</row>
    <row r="424" spans="21:75" s="13" customFormat="1">
      <c r="U424" s="17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</row>
    <row r="425" spans="21:75" s="13" customFormat="1">
      <c r="U425" s="17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</row>
    <row r="426" spans="21:75" s="13" customFormat="1">
      <c r="U426" s="17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</row>
    <row r="427" spans="21:75" s="13" customFormat="1">
      <c r="U427" s="17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</row>
    <row r="428" spans="21:75" s="13" customFormat="1">
      <c r="U428" s="17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</row>
    <row r="429" spans="21:75" s="13" customFormat="1">
      <c r="U429" s="17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</row>
    <row r="430" spans="21:75" s="13" customFormat="1">
      <c r="U430" s="17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</row>
    <row r="431" spans="21:75" s="13" customFormat="1">
      <c r="U431" s="17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</row>
    <row r="432" spans="21:75" s="13" customFormat="1">
      <c r="U432" s="17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</row>
    <row r="433" spans="21:75" s="13" customFormat="1">
      <c r="U433" s="17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</row>
    <row r="434" spans="21:75" s="13" customFormat="1">
      <c r="U434" s="17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</row>
    <row r="435" spans="21:75" s="13" customFormat="1">
      <c r="U435" s="17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</row>
    <row r="436" spans="21:75" s="13" customFormat="1">
      <c r="U436" s="17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</row>
    <row r="437" spans="21:75" s="13" customFormat="1">
      <c r="U437" s="17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</row>
    <row r="438" spans="21:75" s="13" customFormat="1">
      <c r="U438" s="17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</row>
    <row r="439" spans="21:75" s="13" customFormat="1">
      <c r="U439" s="17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</row>
    <row r="440" spans="21:75" s="13" customFormat="1">
      <c r="U440" s="17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</row>
    <row r="441" spans="21:75" s="13" customFormat="1">
      <c r="U441" s="17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</row>
    <row r="442" spans="21:75" s="13" customFormat="1">
      <c r="U442" s="17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</row>
    <row r="443" spans="21:75" s="13" customFormat="1">
      <c r="U443" s="17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</row>
    <row r="444" spans="21:75" s="13" customFormat="1">
      <c r="U444" s="17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</row>
    <row r="445" spans="21:75" s="13" customFormat="1">
      <c r="U445" s="17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</row>
    <row r="446" spans="21:75" s="13" customFormat="1">
      <c r="U446" s="17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</row>
    <row r="447" spans="21:75" s="13" customFormat="1">
      <c r="U447" s="17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</row>
    <row r="448" spans="21:75" s="13" customFormat="1">
      <c r="U448" s="17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</row>
    <row r="449" spans="21:75" s="13" customFormat="1">
      <c r="U449" s="17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</row>
    <row r="450" spans="21:75" s="13" customFormat="1">
      <c r="U450" s="17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</row>
    <row r="451" spans="21:75" s="13" customFormat="1">
      <c r="U451" s="17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</row>
    <row r="452" spans="21:75" s="13" customFormat="1">
      <c r="U452" s="17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</row>
    <row r="453" spans="21:75" s="13" customFormat="1">
      <c r="U453" s="17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</row>
    <row r="454" spans="21:75" s="13" customFormat="1">
      <c r="U454" s="17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</row>
    <row r="455" spans="21:75" s="13" customFormat="1">
      <c r="U455" s="17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</row>
    <row r="456" spans="21:75" s="13" customFormat="1">
      <c r="U456" s="17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</row>
    <row r="457" spans="21:75" s="13" customFormat="1">
      <c r="U457" s="17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</row>
    <row r="458" spans="21:75" s="13" customFormat="1">
      <c r="U458" s="17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</row>
    <row r="459" spans="21:75" s="13" customFormat="1">
      <c r="U459" s="17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</row>
    <row r="460" spans="21:75" s="13" customFormat="1">
      <c r="U460" s="17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</row>
    <row r="461" spans="21:75" s="13" customFormat="1">
      <c r="U461" s="17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</row>
    <row r="462" spans="21:75" s="13" customFormat="1">
      <c r="U462" s="17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</row>
    <row r="463" spans="21:75" s="13" customFormat="1">
      <c r="U463" s="17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</row>
    <row r="464" spans="21:75" s="13" customFormat="1">
      <c r="U464" s="17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</row>
    <row r="465" spans="21:75" s="13" customFormat="1">
      <c r="U465" s="17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</row>
    <row r="466" spans="21:75" s="13" customFormat="1">
      <c r="U466" s="17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</row>
    <row r="467" spans="21:75" s="13" customFormat="1">
      <c r="U467" s="17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</row>
    <row r="468" spans="21:75" s="13" customFormat="1">
      <c r="U468" s="17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</row>
    <row r="469" spans="21:75" s="13" customFormat="1">
      <c r="U469" s="17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</row>
    <row r="470" spans="21:75" s="13" customFormat="1">
      <c r="U470" s="17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</row>
    <row r="471" spans="21:75" s="13" customFormat="1">
      <c r="U471" s="17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</row>
    <row r="472" spans="21:75" s="13" customFormat="1">
      <c r="U472" s="17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</row>
    <row r="473" spans="21:75" s="13" customFormat="1">
      <c r="U473" s="17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</row>
    <row r="474" spans="21:75" s="13" customFormat="1">
      <c r="U474" s="17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</row>
    <row r="475" spans="21:75" s="13" customFormat="1">
      <c r="U475" s="17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</row>
    <row r="476" spans="21:75" s="13" customFormat="1">
      <c r="U476" s="17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</row>
    <row r="477" spans="21:75" s="13" customFormat="1">
      <c r="U477" s="17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</row>
    <row r="478" spans="21:75" s="13" customFormat="1">
      <c r="U478" s="17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</row>
    <row r="479" spans="21:75" s="13" customFormat="1">
      <c r="U479" s="17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</row>
    <row r="480" spans="21:75" s="13" customFormat="1">
      <c r="U480" s="17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</row>
    <row r="481" spans="21:75" s="13" customFormat="1">
      <c r="U481" s="17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</row>
    <row r="482" spans="21:75" s="13" customFormat="1">
      <c r="U482" s="17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</row>
    <row r="483" spans="21:75" s="13" customFormat="1">
      <c r="U483" s="17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</row>
    <row r="484" spans="21:75" s="13" customFormat="1">
      <c r="U484" s="17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</row>
    <row r="485" spans="21:75" s="13" customFormat="1">
      <c r="U485" s="17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</row>
    <row r="486" spans="21:75" s="13" customFormat="1">
      <c r="U486" s="17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</row>
    <row r="487" spans="21:75" s="13" customFormat="1">
      <c r="U487" s="17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</row>
    <row r="488" spans="21:75" s="13" customFormat="1">
      <c r="U488" s="17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</row>
    <row r="489" spans="21:75" s="13" customFormat="1">
      <c r="U489" s="17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</row>
    <row r="490" spans="21:75" s="13" customFormat="1">
      <c r="U490" s="17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</row>
    <row r="491" spans="21:75" s="13" customFormat="1">
      <c r="U491" s="17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</row>
    <row r="492" spans="21:75" s="13" customFormat="1">
      <c r="U492" s="17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</row>
    <row r="493" spans="21:75" s="13" customFormat="1">
      <c r="U493" s="17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</row>
    <row r="494" spans="21:75" s="13" customFormat="1">
      <c r="U494" s="17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</row>
    <row r="495" spans="21:75" s="13" customFormat="1">
      <c r="U495" s="17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</row>
    <row r="496" spans="21:75" s="13" customFormat="1">
      <c r="U496" s="17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</row>
    <row r="497" spans="21:75" s="13" customFormat="1">
      <c r="U497" s="17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</row>
    <row r="498" spans="21:75" s="13" customFormat="1">
      <c r="U498" s="17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</row>
    <row r="499" spans="21:75" s="13" customFormat="1">
      <c r="U499" s="17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</row>
    <row r="500" spans="21:75" s="13" customFormat="1">
      <c r="U500" s="17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</row>
    <row r="501" spans="21:75" s="13" customFormat="1">
      <c r="U501" s="17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</row>
    <row r="502" spans="21:75" s="13" customFormat="1">
      <c r="U502" s="17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</row>
    <row r="503" spans="21:75" s="13" customFormat="1">
      <c r="U503" s="17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</row>
    <row r="504" spans="21:75" s="13" customFormat="1">
      <c r="U504" s="17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</row>
    <row r="505" spans="21:75" s="13" customFormat="1">
      <c r="U505" s="17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</row>
    <row r="506" spans="21:75" s="13" customFormat="1">
      <c r="U506" s="17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</row>
    <row r="507" spans="21:75" s="13" customFormat="1">
      <c r="U507" s="17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</row>
    <row r="508" spans="21:75" s="13" customFormat="1">
      <c r="U508" s="17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</row>
    <row r="509" spans="21:75" s="13" customFormat="1">
      <c r="U509" s="17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</row>
    <row r="510" spans="21:75" s="13" customFormat="1">
      <c r="U510" s="17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</row>
    <row r="511" spans="21:75" s="13" customFormat="1">
      <c r="U511" s="17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</row>
    <row r="512" spans="21:75" s="13" customFormat="1">
      <c r="U512" s="17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</row>
    <row r="513" spans="21:75" s="13" customFormat="1">
      <c r="U513" s="17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</row>
    <row r="514" spans="21:75" s="13" customFormat="1">
      <c r="U514" s="17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</row>
    <row r="515" spans="21:75" s="13" customFormat="1">
      <c r="U515" s="17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</row>
    <row r="516" spans="21:75" s="13" customFormat="1">
      <c r="U516" s="17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</row>
    <row r="517" spans="21:75" s="13" customFormat="1">
      <c r="U517" s="17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</row>
    <row r="518" spans="21:75" s="13" customFormat="1">
      <c r="U518" s="17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</row>
    <row r="519" spans="21:75" s="13" customFormat="1">
      <c r="U519" s="17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</row>
    <row r="520" spans="21:75" s="13" customFormat="1">
      <c r="U520" s="17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</row>
    <row r="521" spans="21:75" s="13" customFormat="1">
      <c r="U521" s="17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</row>
    <row r="522" spans="21:75" s="13" customFormat="1">
      <c r="U522" s="17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</row>
    <row r="523" spans="21:75" s="13" customFormat="1">
      <c r="U523" s="17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</row>
    <row r="524" spans="21:75" s="13" customFormat="1">
      <c r="U524" s="17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</row>
    <row r="525" spans="21:75" s="13" customFormat="1">
      <c r="U525" s="17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</row>
    <row r="526" spans="21:75" s="13" customFormat="1">
      <c r="U526" s="17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</row>
    <row r="527" spans="21:75" s="13" customFormat="1">
      <c r="U527" s="17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</row>
    <row r="528" spans="21:75" s="13" customFormat="1">
      <c r="U528" s="17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</row>
    <row r="529" spans="21:75" s="13" customFormat="1">
      <c r="U529" s="17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</row>
    <row r="530" spans="21:75" s="13" customFormat="1">
      <c r="U530" s="17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</row>
    <row r="531" spans="21:75" s="13" customFormat="1">
      <c r="U531" s="17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</row>
    <row r="532" spans="21:75" s="13" customFormat="1">
      <c r="U532" s="17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</row>
    <row r="533" spans="21:75" s="13" customFormat="1">
      <c r="U533" s="17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</row>
    <row r="534" spans="21:75" s="13" customFormat="1">
      <c r="U534" s="17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</row>
    <row r="535" spans="21:75" s="13" customFormat="1">
      <c r="U535" s="17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</row>
    <row r="536" spans="21:75" s="13" customFormat="1">
      <c r="U536" s="17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</row>
    <row r="537" spans="21:75" s="13" customFormat="1">
      <c r="U537" s="17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</row>
    <row r="538" spans="21:75" s="13" customFormat="1">
      <c r="U538" s="17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</row>
    <row r="539" spans="21:75" s="13" customFormat="1">
      <c r="U539" s="17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</row>
    <row r="540" spans="21:75" s="13" customFormat="1">
      <c r="U540" s="17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</row>
    <row r="541" spans="21:75" s="13" customFormat="1">
      <c r="U541" s="17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</row>
    <row r="542" spans="21:75" s="13" customFormat="1">
      <c r="U542" s="17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</row>
    <row r="543" spans="21:75" s="13" customFormat="1">
      <c r="U543" s="17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</row>
    <row r="544" spans="21:75" s="13" customFormat="1">
      <c r="U544" s="17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</row>
    <row r="545" spans="21:75" s="13" customFormat="1">
      <c r="U545" s="17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</row>
    <row r="546" spans="21:75" s="13" customFormat="1">
      <c r="U546" s="17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</row>
    <row r="547" spans="21:75" s="13" customFormat="1">
      <c r="U547" s="17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</row>
    <row r="548" spans="21:75" s="13" customFormat="1">
      <c r="U548" s="17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</row>
    <row r="549" spans="21:75" s="13" customFormat="1">
      <c r="U549" s="17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</row>
    <row r="550" spans="21:75" s="13" customFormat="1">
      <c r="U550" s="17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</row>
    <row r="551" spans="21:75" s="13" customFormat="1">
      <c r="U551" s="17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</row>
    <row r="552" spans="21:75" s="13" customFormat="1">
      <c r="U552" s="17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</row>
    <row r="553" spans="21:75" s="13" customFormat="1">
      <c r="U553" s="17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</row>
    <row r="554" spans="21:75" s="13" customFormat="1">
      <c r="U554" s="17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</row>
    <row r="555" spans="21:75" s="13" customFormat="1">
      <c r="U555" s="17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</row>
    <row r="556" spans="21:75" s="13" customFormat="1">
      <c r="U556" s="17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</row>
    <row r="557" spans="21:75" s="13" customFormat="1">
      <c r="U557" s="17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</row>
    <row r="558" spans="21:75" s="13" customFormat="1">
      <c r="U558" s="17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</row>
    <row r="559" spans="21:75" s="13" customFormat="1">
      <c r="U559" s="17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</row>
    <row r="560" spans="21:75" s="13" customFormat="1">
      <c r="U560" s="17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</row>
    <row r="561" spans="21:75" s="13" customFormat="1">
      <c r="U561" s="17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</row>
    <row r="562" spans="21:75" s="13" customFormat="1">
      <c r="U562" s="17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</row>
    <row r="563" spans="21:75" s="13" customFormat="1">
      <c r="U563" s="17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</row>
    <row r="564" spans="21:75" s="13" customFormat="1">
      <c r="U564" s="17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</row>
    <row r="565" spans="21:75" s="13" customFormat="1">
      <c r="U565" s="17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</row>
    <row r="566" spans="21:75" s="13" customFormat="1">
      <c r="U566" s="17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</row>
    <row r="567" spans="21:75" s="13" customFormat="1">
      <c r="U567" s="17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</row>
    <row r="568" spans="21:75" s="13" customFormat="1">
      <c r="U568" s="17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</row>
    <row r="569" spans="21:75" s="13" customFormat="1">
      <c r="U569" s="17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</row>
    <row r="570" spans="21:75" s="13" customFormat="1">
      <c r="U570" s="17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</row>
    <row r="571" spans="21:75" s="13" customFormat="1">
      <c r="U571" s="17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</row>
    <row r="572" spans="21:75" s="13" customFormat="1">
      <c r="U572" s="17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</row>
    <row r="573" spans="21:75" s="13" customFormat="1">
      <c r="U573" s="17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</row>
    <row r="574" spans="21:75" s="13" customFormat="1">
      <c r="U574" s="17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</row>
    <row r="575" spans="21:75" s="13" customFormat="1">
      <c r="U575" s="17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</row>
    <row r="576" spans="21:75" s="13" customFormat="1">
      <c r="U576" s="17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</row>
    <row r="577" spans="21:75" s="13" customFormat="1">
      <c r="U577" s="17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</row>
    <row r="578" spans="21:75" s="13" customFormat="1">
      <c r="U578" s="17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</row>
    <row r="579" spans="21:75" s="13" customFormat="1">
      <c r="U579" s="17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</row>
    <row r="580" spans="21:75" s="13" customFormat="1">
      <c r="U580" s="17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</row>
    <row r="581" spans="21:75" s="13" customFormat="1">
      <c r="U581" s="17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</row>
    <row r="582" spans="21:75" s="13" customFormat="1">
      <c r="U582" s="17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</row>
    <row r="583" spans="21:75" s="13" customFormat="1">
      <c r="U583" s="17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</row>
    <row r="584" spans="21:75" s="13" customFormat="1">
      <c r="U584" s="17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</row>
    <row r="585" spans="21:75" s="13" customFormat="1">
      <c r="U585" s="17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</row>
    <row r="586" spans="21:75" s="13" customFormat="1">
      <c r="U586" s="17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</row>
    <row r="587" spans="21:75" s="13" customFormat="1">
      <c r="U587" s="17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</row>
    <row r="588" spans="21:75" s="13" customFormat="1">
      <c r="U588" s="17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</row>
    <row r="589" spans="21:75" s="13" customFormat="1">
      <c r="U589" s="17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</row>
    <row r="590" spans="21:75" s="13" customFormat="1">
      <c r="U590" s="17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</row>
    <row r="591" spans="21:75" s="13" customFormat="1">
      <c r="U591" s="17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</row>
    <row r="592" spans="21:75" s="13" customFormat="1">
      <c r="U592" s="17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</row>
    <row r="593" spans="21:75" s="13" customFormat="1">
      <c r="U593" s="17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</row>
    <row r="594" spans="21:75" s="13" customFormat="1">
      <c r="U594" s="17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</row>
    <row r="595" spans="21:75" s="13" customFormat="1">
      <c r="U595" s="17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</row>
    <row r="596" spans="21:75" s="13" customFormat="1">
      <c r="U596" s="17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</row>
    <row r="597" spans="21:75" s="13" customFormat="1">
      <c r="U597" s="17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</row>
    <row r="598" spans="21:75" s="13" customFormat="1">
      <c r="U598" s="17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</row>
    <row r="599" spans="21:75" s="13" customFormat="1">
      <c r="U599" s="17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</row>
    <row r="600" spans="21:75" s="13" customFormat="1">
      <c r="U600" s="17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</row>
    <row r="601" spans="21:75" s="13" customFormat="1">
      <c r="U601" s="17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</row>
    <row r="602" spans="21:75" s="13" customFormat="1">
      <c r="U602" s="17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</row>
    <row r="603" spans="21:75" s="13" customFormat="1">
      <c r="U603" s="17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</row>
    <row r="604" spans="21:75" s="13" customFormat="1">
      <c r="U604" s="17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</row>
    <row r="605" spans="21:75" s="13" customFormat="1">
      <c r="U605" s="17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</row>
    <row r="606" spans="21:75" s="13" customFormat="1">
      <c r="U606" s="17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</row>
    <row r="607" spans="21:75" s="13" customFormat="1">
      <c r="U607" s="17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</row>
    <row r="608" spans="21:75" s="13" customFormat="1">
      <c r="U608" s="17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</row>
    <row r="609" spans="21:75" s="13" customFormat="1">
      <c r="U609" s="17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</row>
    <row r="610" spans="21:75" s="13" customFormat="1">
      <c r="U610" s="17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</row>
    <row r="611" spans="21:75" s="13" customFormat="1">
      <c r="U611" s="17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</row>
    <row r="612" spans="21:75" s="13" customFormat="1">
      <c r="U612" s="17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</row>
    <row r="613" spans="21:75" s="13" customFormat="1">
      <c r="U613" s="17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</row>
    <row r="614" spans="21:75" s="13" customFormat="1">
      <c r="U614" s="17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</row>
    <row r="615" spans="21:75" s="13" customFormat="1">
      <c r="U615" s="17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</row>
    <row r="616" spans="21:75" s="13" customFormat="1">
      <c r="U616" s="17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</row>
    <row r="617" spans="21:75" s="13" customFormat="1">
      <c r="U617" s="17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</row>
    <row r="618" spans="21:75" s="13" customFormat="1">
      <c r="U618" s="17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</row>
    <row r="619" spans="21:75" s="13" customFormat="1">
      <c r="U619" s="17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</row>
    <row r="620" spans="21:75" s="13" customFormat="1">
      <c r="U620" s="17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</row>
    <row r="621" spans="21:75" s="13" customFormat="1">
      <c r="U621" s="17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</row>
    <row r="622" spans="21:75" s="13" customFormat="1">
      <c r="U622" s="17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</row>
    <row r="623" spans="21:75" s="13" customFormat="1">
      <c r="U623" s="17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</row>
    <row r="624" spans="21:75" s="13" customFormat="1">
      <c r="U624" s="17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</row>
    <row r="625" spans="21:75" s="13" customFormat="1">
      <c r="U625" s="17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</row>
    <row r="626" spans="21:75" s="13" customFormat="1">
      <c r="U626" s="17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</row>
    <row r="627" spans="21:75" s="13" customFormat="1">
      <c r="U627" s="17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</row>
    <row r="628" spans="21:75" s="13" customFormat="1">
      <c r="U628" s="17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</row>
    <row r="629" spans="21:75" s="13" customFormat="1">
      <c r="U629" s="17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</row>
    <row r="630" spans="21:75" s="13" customFormat="1">
      <c r="U630" s="17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</row>
    <row r="631" spans="21:75" s="13" customFormat="1">
      <c r="U631" s="17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</row>
    <row r="632" spans="21:75" s="13" customFormat="1">
      <c r="U632" s="17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</row>
    <row r="633" spans="21:75" s="13" customFormat="1">
      <c r="U633" s="17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</row>
    <row r="634" spans="21:75" s="13" customFormat="1">
      <c r="U634" s="17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</row>
    <row r="635" spans="21:75" s="13" customFormat="1">
      <c r="U635" s="17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</row>
    <row r="636" spans="21:75" s="13" customFormat="1">
      <c r="U636" s="17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</row>
    <row r="637" spans="21:75" s="13" customFormat="1">
      <c r="U637" s="17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</row>
    <row r="638" spans="21:75" s="13" customFormat="1">
      <c r="U638" s="17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</row>
    <row r="639" spans="21:75" s="13" customFormat="1">
      <c r="U639" s="17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</row>
    <row r="640" spans="21:75" s="13" customFormat="1">
      <c r="U640" s="17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</row>
    <row r="641" spans="21:75" s="13" customFormat="1">
      <c r="U641" s="17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</row>
    <row r="642" spans="21:75" s="13" customFormat="1">
      <c r="U642" s="17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</row>
    <row r="643" spans="21:75" s="13" customFormat="1">
      <c r="U643" s="17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</row>
    <row r="644" spans="21:75" s="13" customFormat="1">
      <c r="U644" s="17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</row>
    <row r="645" spans="21:75" s="13" customFormat="1">
      <c r="U645" s="17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</row>
    <row r="646" spans="21:75" s="13" customFormat="1">
      <c r="U646" s="17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</row>
    <row r="647" spans="21:75" s="13" customFormat="1">
      <c r="U647" s="17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</row>
    <row r="648" spans="21:75" s="13" customFormat="1">
      <c r="U648" s="17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</row>
    <row r="649" spans="21:75" s="13" customFormat="1">
      <c r="U649" s="17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</row>
    <row r="650" spans="21:75" s="13" customFormat="1">
      <c r="U650" s="17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</row>
    <row r="651" spans="21:75" s="13" customFormat="1">
      <c r="U651" s="17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</row>
    <row r="652" spans="21:75" s="13" customFormat="1">
      <c r="U652" s="17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</row>
    <row r="653" spans="21:75" s="13" customFormat="1">
      <c r="U653" s="17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</row>
    <row r="654" spans="21:75" s="13" customFormat="1">
      <c r="U654" s="17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</row>
    <row r="655" spans="21:75" s="13" customFormat="1">
      <c r="U655" s="17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</row>
    <row r="656" spans="21:75" s="13" customFormat="1">
      <c r="U656" s="17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</row>
    <row r="657" spans="21:75" s="13" customFormat="1">
      <c r="U657" s="17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</row>
    <row r="658" spans="21:75" s="13" customFormat="1">
      <c r="U658" s="17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</row>
    <row r="659" spans="21:75" s="13" customFormat="1">
      <c r="U659" s="17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</row>
    <row r="660" spans="21:75" s="13" customFormat="1">
      <c r="U660" s="17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</row>
    <row r="661" spans="21:75" s="13" customFormat="1">
      <c r="U661" s="17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</row>
    <row r="662" spans="21:75" s="13" customFormat="1">
      <c r="U662" s="17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</row>
    <row r="663" spans="21:75" s="13" customFormat="1">
      <c r="U663" s="17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</row>
    <row r="664" spans="21:75" s="13" customFormat="1">
      <c r="U664" s="17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</row>
    <row r="665" spans="21:75" s="13" customFormat="1">
      <c r="U665" s="17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</row>
    <row r="666" spans="21:75" s="13" customFormat="1">
      <c r="U666" s="17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</row>
    <row r="667" spans="21:75" s="13" customFormat="1">
      <c r="U667" s="17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</row>
    <row r="668" spans="21:75" s="13" customFormat="1">
      <c r="U668" s="17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</row>
    <row r="669" spans="21:75" s="13" customFormat="1">
      <c r="U669" s="17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</row>
    <row r="670" spans="21:75" s="13" customFormat="1">
      <c r="U670" s="17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</row>
    <row r="671" spans="21:75" s="13" customFormat="1">
      <c r="U671" s="17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</row>
    <row r="672" spans="21:75" s="13" customFormat="1">
      <c r="U672" s="17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</row>
    <row r="673" spans="21:75" s="13" customFormat="1">
      <c r="U673" s="17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</row>
    <row r="674" spans="21:75" s="13" customFormat="1">
      <c r="U674" s="17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</row>
    <row r="675" spans="21:75" s="13" customFormat="1">
      <c r="U675" s="17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</row>
    <row r="676" spans="21:75" s="13" customFormat="1">
      <c r="U676" s="17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</row>
    <row r="677" spans="21:75" s="13" customFormat="1">
      <c r="U677" s="17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</row>
    <row r="678" spans="21:75" s="13" customFormat="1">
      <c r="U678" s="17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</row>
    <row r="679" spans="21:75" s="13" customFormat="1">
      <c r="U679" s="17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</row>
    <row r="680" spans="21:75" s="13" customFormat="1">
      <c r="U680" s="17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</row>
    <row r="681" spans="21:75" s="13" customFormat="1">
      <c r="U681" s="17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</row>
    <row r="682" spans="21:75" s="13" customFormat="1">
      <c r="U682" s="17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</row>
    <row r="683" spans="21:75" s="13" customFormat="1">
      <c r="U683" s="17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</row>
    <row r="684" spans="21:75" s="13" customFormat="1">
      <c r="U684" s="17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</row>
    <row r="685" spans="21:75" s="13" customFormat="1">
      <c r="U685" s="17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</row>
    <row r="686" spans="21:75" s="13" customFormat="1">
      <c r="U686" s="17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</row>
    <row r="687" spans="21:75" s="13" customFormat="1">
      <c r="U687" s="17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</row>
    <row r="688" spans="21:75" s="13" customFormat="1">
      <c r="U688" s="17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</row>
    <row r="689" spans="21:75" s="13" customFormat="1">
      <c r="U689" s="17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</row>
    <row r="690" spans="21:75" s="13" customFormat="1">
      <c r="U690" s="17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</row>
    <row r="691" spans="21:75" s="13" customFormat="1">
      <c r="U691" s="17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</row>
    <row r="692" spans="21:75" s="13" customFormat="1">
      <c r="U692" s="17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</row>
    <row r="693" spans="21:75" s="13" customFormat="1">
      <c r="U693" s="17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</row>
    <row r="694" spans="21:75" s="13" customFormat="1">
      <c r="U694" s="17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</row>
    <row r="695" spans="21:75" s="13" customFormat="1">
      <c r="U695" s="17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</row>
    <row r="696" spans="21:75" s="13" customFormat="1">
      <c r="U696" s="17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</row>
    <row r="697" spans="21:75" s="13" customFormat="1">
      <c r="U697" s="17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</row>
    <row r="698" spans="21:75" s="13" customFormat="1">
      <c r="U698" s="17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</row>
    <row r="699" spans="21:75" s="13" customFormat="1">
      <c r="U699" s="17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</row>
    <row r="700" spans="21:75" s="13" customFormat="1">
      <c r="U700" s="17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</row>
    <row r="701" spans="21:75" s="13" customFormat="1">
      <c r="U701" s="17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</row>
    <row r="702" spans="21:75" s="13" customFormat="1">
      <c r="U702" s="17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</row>
    <row r="703" spans="21:75" s="13" customFormat="1">
      <c r="U703" s="17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</row>
    <row r="704" spans="21:75" s="13" customFormat="1">
      <c r="U704" s="17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</row>
    <row r="705" spans="21:75" s="13" customFormat="1">
      <c r="U705" s="17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</row>
    <row r="706" spans="21:75" s="13" customFormat="1">
      <c r="U706" s="17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</row>
    <row r="707" spans="21:75" s="13" customFormat="1">
      <c r="U707" s="17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</row>
    <row r="708" spans="21:75" s="13" customFormat="1">
      <c r="U708" s="17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</row>
    <row r="709" spans="21:75" s="13" customFormat="1">
      <c r="U709" s="17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</row>
    <row r="710" spans="21:75" s="13" customFormat="1">
      <c r="U710" s="17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</row>
    <row r="711" spans="21:75" s="13" customFormat="1">
      <c r="U711" s="17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</row>
    <row r="712" spans="21:75" s="13" customFormat="1">
      <c r="U712" s="17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</row>
    <row r="713" spans="21:75" s="13" customFormat="1">
      <c r="U713" s="17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</row>
    <row r="714" spans="21:75" s="13" customFormat="1">
      <c r="U714" s="17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</row>
    <row r="715" spans="21:75" s="13" customFormat="1">
      <c r="U715" s="17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</row>
    <row r="716" spans="21:75" s="13" customFormat="1">
      <c r="U716" s="17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</row>
    <row r="717" spans="21:75" s="13" customFormat="1">
      <c r="U717" s="17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</row>
    <row r="718" spans="21:75" s="13" customFormat="1">
      <c r="U718" s="17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</row>
    <row r="719" spans="21:75" s="13" customFormat="1">
      <c r="U719" s="17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</row>
    <row r="720" spans="21:75" s="13" customFormat="1">
      <c r="U720" s="17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</row>
    <row r="721" spans="21:75" s="13" customFormat="1">
      <c r="U721" s="17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</row>
    <row r="722" spans="21:75" s="13" customFormat="1">
      <c r="U722" s="17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</row>
    <row r="723" spans="21:75" s="13" customFormat="1">
      <c r="U723" s="17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</row>
    <row r="724" spans="21:75" s="13" customFormat="1">
      <c r="U724" s="17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</row>
    <row r="725" spans="21:75" s="13" customFormat="1">
      <c r="U725" s="17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</row>
    <row r="726" spans="21:75" s="13" customFormat="1">
      <c r="U726" s="17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</row>
    <row r="727" spans="21:75" s="13" customFormat="1">
      <c r="U727" s="17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</row>
    <row r="728" spans="21:75" s="13" customFormat="1">
      <c r="U728" s="17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</row>
    <row r="729" spans="21:75" s="13" customFormat="1">
      <c r="U729" s="17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</row>
    <row r="730" spans="21:75" s="13" customFormat="1">
      <c r="U730" s="17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</row>
    <row r="731" spans="21:75" s="13" customFormat="1">
      <c r="U731" s="17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</row>
    <row r="732" spans="21:75" s="13" customFormat="1">
      <c r="U732" s="17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</row>
    <row r="733" spans="21:75" s="13" customFormat="1">
      <c r="U733" s="17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</row>
    <row r="734" spans="21:75" s="13" customFormat="1">
      <c r="U734" s="17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</row>
    <row r="735" spans="21:75" s="13" customFormat="1">
      <c r="U735" s="17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</row>
    <row r="736" spans="21:75" s="13" customFormat="1">
      <c r="U736" s="17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</row>
    <row r="737" spans="21:75" s="13" customFormat="1">
      <c r="U737" s="17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</row>
    <row r="738" spans="21:75" s="13" customFormat="1">
      <c r="U738" s="17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</row>
    <row r="739" spans="21:75" s="13" customFormat="1">
      <c r="U739" s="17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</row>
    <row r="740" spans="21:75" s="13" customFormat="1">
      <c r="U740" s="17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</row>
    <row r="741" spans="21:75" s="13" customFormat="1">
      <c r="U741" s="17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</row>
    <row r="742" spans="21:75" s="13" customFormat="1">
      <c r="U742" s="17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</row>
    <row r="743" spans="21:75" s="13" customFormat="1">
      <c r="U743" s="17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</row>
    <row r="744" spans="21:75" s="13" customFormat="1">
      <c r="U744" s="17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</row>
    <row r="745" spans="21:75" s="13" customFormat="1">
      <c r="U745" s="17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</row>
    <row r="746" spans="21:75" s="13" customFormat="1">
      <c r="U746" s="17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</row>
    <row r="747" spans="21:75" s="13" customFormat="1">
      <c r="U747" s="17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</row>
    <row r="748" spans="21:75" s="13" customFormat="1">
      <c r="U748" s="17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</row>
    <row r="749" spans="21:75" s="13" customFormat="1">
      <c r="U749" s="17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</row>
    <row r="750" spans="21:75" s="13" customFormat="1">
      <c r="U750" s="17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</row>
    <row r="751" spans="21:75" s="13" customFormat="1">
      <c r="U751" s="17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</row>
    <row r="752" spans="21:75" s="13" customFormat="1">
      <c r="U752" s="17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</row>
    <row r="753" spans="21:75" s="13" customFormat="1">
      <c r="U753" s="17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</row>
    <row r="754" spans="21:75" s="13" customFormat="1">
      <c r="U754" s="17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</row>
    <row r="755" spans="21:75" s="13" customFormat="1">
      <c r="U755" s="17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</row>
    <row r="756" spans="21:75" s="13" customFormat="1">
      <c r="U756" s="17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</row>
    <row r="757" spans="21:75" s="13" customFormat="1">
      <c r="U757" s="17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</row>
    <row r="758" spans="21:75" s="13" customFormat="1">
      <c r="U758" s="17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</row>
    <row r="759" spans="21:75" s="13" customFormat="1">
      <c r="U759" s="17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</row>
    <row r="760" spans="21:75" s="13" customFormat="1">
      <c r="U760" s="17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</row>
    <row r="761" spans="21:75" s="13" customFormat="1">
      <c r="U761" s="17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</row>
    <row r="762" spans="21:75" s="13" customFormat="1">
      <c r="U762" s="17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</row>
    <row r="763" spans="21:75" s="13" customFormat="1">
      <c r="U763" s="17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</row>
    <row r="764" spans="21:75" s="13" customFormat="1">
      <c r="U764" s="17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</row>
    <row r="765" spans="21:75" s="13" customFormat="1">
      <c r="U765" s="17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</row>
    <row r="766" spans="21:75" s="13" customFormat="1">
      <c r="U766" s="17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</row>
    <row r="767" spans="21:75" s="13" customFormat="1">
      <c r="U767" s="17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</row>
    <row r="768" spans="21:75" s="13" customFormat="1">
      <c r="U768" s="17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</row>
    <row r="769" spans="21:75" s="13" customFormat="1">
      <c r="U769" s="17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</row>
    <row r="770" spans="21:75" s="13" customFormat="1">
      <c r="U770" s="17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</row>
    <row r="771" spans="21:75" s="13" customFormat="1">
      <c r="U771" s="17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</row>
    <row r="772" spans="21:75" s="13" customFormat="1">
      <c r="U772" s="17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</row>
    <row r="773" spans="21:75" s="13" customFormat="1">
      <c r="U773" s="17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</row>
    <row r="774" spans="21:75" s="13" customFormat="1">
      <c r="U774" s="17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</row>
    <row r="775" spans="21:75" s="13" customFormat="1">
      <c r="U775" s="17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</row>
    <row r="776" spans="21:75" s="13" customFormat="1">
      <c r="U776" s="17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</row>
    <row r="777" spans="21:75" s="13" customFormat="1">
      <c r="U777" s="17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</row>
    <row r="778" spans="21:75" s="13" customFormat="1">
      <c r="U778" s="17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</row>
    <row r="779" spans="21:75" s="13" customFormat="1">
      <c r="U779" s="17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</row>
    <row r="780" spans="21:75" s="13" customFormat="1">
      <c r="U780" s="17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</row>
    <row r="781" spans="21:75" s="13" customFormat="1">
      <c r="U781" s="17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</row>
    <row r="782" spans="21:75" s="13" customFormat="1">
      <c r="U782" s="17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</row>
    <row r="783" spans="21:75" s="13" customFormat="1">
      <c r="U783" s="17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</row>
    <row r="784" spans="21:75" s="13" customFormat="1">
      <c r="U784" s="17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</row>
    <row r="785" spans="21:75" s="13" customFormat="1">
      <c r="U785" s="17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</row>
    <row r="786" spans="21:75" s="13" customFormat="1">
      <c r="U786" s="17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</row>
    <row r="787" spans="21:75" s="13" customFormat="1">
      <c r="U787" s="17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</row>
    <row r="788" spans="21:75" s="13" customFormat="1">
      <c r="U788" s="17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</row>
    <row r="789" spans="21:75" s="13" customFormat="1">
      <c r="U789" s="17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</row>
    <row r="790" spans="21:75" s="13" customFormat="1">
      <c r="U790" s="17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</row>
    <row r="791" spans="21:75" s="13" customFormat="1">
      <c r="U791" s="17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</row>
    <row r="792" spans="21:75" s="13" customFormat="1">
      <c r="U792" s="17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</row>
    <row r="793" spans="21:75" s="13" customFormat="1">
      <c r="U793" s="17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</row>
    <row r="794" spans="21:75" s="13" customFormat="1">
      <c r="U794" s="17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</row>
    <row r="795" spans="21:75" s="13" customFormat="1">
      <c r="U795" s="17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</row>
    <row r="796" spans="21:75" s="13" customFormat="1">
      <c r="U796" s="17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</row>
    <row r="797" spans="21:75" s="13" customFormat="1">
      <c r="U797" s="17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</row>
    <row r="798" spans="21:75" s="13" customFormat="1">
      <c r="U798" s="17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</row>
    <row r="799" spans="21:75" s="13" customFormat="1">
      <c r="U799" s="17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</row>
    <row r="800" spans="21:75" s="13" customFormat="1">
      <c r="U800" s="17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</row>
    <row r="801" spans="21:75" s="13" customFormat="1">
      <c r="U801" s="17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</row>
    <row r="802" spans="21:75" s="13" customFormat="1">
      <c r="U802" s="17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</row>
    <row r="803" spans="21:75" s="13" customFormat="1">
      <c r="U803" s="17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</row>
    <row r="804" spans="21:75" s="13" customFormat="1">
      <c r="U804" s="17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</row>
    <row r="805" spans="21:75" s="13" customFormat="1">
      <c r="U805" s="17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</row>
    <row r="806" spans="21:75" s="13" customFormat="1">
      <c r="U806" s="17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</row>
    <row r="807" spans="21:75" s="13" customFormat="1">
      <c r="U807" s="17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</row>
    <row r="808" spans="21:75" s="13" customFormat="1">
      <c r="U808" s="17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</row>
    <row r="809" spans="21:75" s="13" customFormat="1">
      <c r="U809" s="17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</row>
    <row r="810" spans="21:75" s="13" customFormat="1">
      <c r="U810" s="17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</row>
    <row r="811" spans="21:75" s="13" customFormat="1">
      <c r="U811" s="17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</row>
    <row r="812" spans="21:75" s="13" customFormat="1">
      <c r="U812" s="17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</row>
    <row r="813" spans="21:75" s="13" customFormat="1">
      <c r="U813" s="17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</row>
    <row r="814" spans="21:75" s="13" customFormat="1">
      <c r="U814" s="17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</row>
    <row r="815" spans="21:75" s="13" customFormat="1">
      <c r="U815" s="17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</row>
    <row r="816" spans="21:75" s="13" customFormat="1">
      <c r="U816" s="17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</row>
    <row r="817" spans="21:75" s="13" customFormat="1">
      <c r="U817" s="17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</row>
    <row r="818" spans="21:75" s="13" customFormat="1">
      <c r="U818" s="17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</row>
    <row r="819" spans="21:75" s="13" customFormat="1">
      <c r="U819" s="17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</row>
    <row r="820" spans="21:75" s="13" customFormat="1">
      <c r="U820" s="17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</row>
    <row r="821" spans="21:75" s="13" customFormat="1">
      <c r="U821" s="17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</row>
    <row r="822" spans="21:75" s="13" customFormat="1">
      <c r="U822" s="17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</row>
    <row r="823" spans="21:75" s="13" customFormat="1">
      <c r="U823" s="17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</row>
    <row r="824" spans="21:75" s="13" customFormat="1">
      <c r="U824" s="17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</row>
    <row r="825" spans="21:75" s="13" customFormat="1">
      <c r="U825" s="17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</row>
    <row r="826" spans="21:75" s="13" customFormat="1">
      <c r="U826" s="17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</row>
    <row r="827" spans="21:75" s="13" customFormat="1">
      <c r="U827" s="17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</row>
    <row r="828" spans="21:75" s="13" customFormat="1">
      <c r="U828" s="17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</row>
    <row r="829" spans="21:75" s="13" customFormat="1">
      <c r="U829" s="17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</row>
    <row r="830" spans="21:75" s="13" customFormat="1">
      <c r="U830" s="17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</row>
    <row r="831" spans="21:75" s="13" customFormat="1">
      <c r="U831" s="17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</row>
    <row r="832" spans="21:75" s="13" customFormat="1">
      <c r="U832" s="17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</row>
    <row r="833" spans="21:75" s="13" customFormat="1">
      <c r="U833" s="17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</row>
    <row r="834" spans="21:75" s="13" customFormat="1">
      <c r="U834" s="17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</row>
    <row r="835" spans="21:75" s="13" customFormat="1">
      <c r="U835" s="17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</row>
    <row r="836" spans="21:75" s="13" customFormat="1">
      <c r="U836" s="17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</row>
    <row r="837" spans="21:75" s="13" customFormat="1">
      <c r="U837" s="17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</row>
    <row r="838" spans="21:75" s="13" customFormat="1">
      <c r="U838" s="17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</row>
    <row r="839" spans="21:75" s="13" customFormat="1">
      <c r="U839" s="17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</row>
    <row r="840" spans="21:75" s="13" customFormat="1">
      <c r="U840" s="17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</row>
    <row r="841" spans="21:75" s="13" customFormat="1">
      <c r="U841" s="17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</row>
    <row r="842" spans="21:75" s="13" customFormat="1">
      <c r="U842" s="17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</row>
    <row r="843" spans="21:75" s="13" customFormat="1">
      <c r="U843" s="17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</row>
    <row r="844" spans="21:75" s="13" customFormat="1">
      <c r="U844" s="17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</row>
    <row r="845" spans="21:75" s="13" customFormat="1">
      <c r="U845" s="17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</row>
    <row r="846" spans="21:75" s="13" customFormat="1">
      <c r="U846" s="17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</row>
    <row r="847" spans="21:75" s="13" customFormat="1">
      <c r="U847" s="17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</row>
    <row r="848" spans="21:75" s="13" customFormat="1">
      <c r="U848" s="17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</row>
    <row r="849" spans="21:75" s="13" customFormat="1">
      <c r="U849" s="17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</row>
    <row r="850" spans="21:75" s="13" customFormat="1">
      <c r="U850" s="17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</row>
    <row r="851" spans="21:75" s="13" customFormat="1">
      <c r="U851" s="17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</row>
    <row r="852" spans="21:75" s="13" customFormat="1">
      <c r="U852" s="17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</row>
    <row r="853" spans="21:75" s="13" customFormat="1">
      <c r="U853" s="17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</row>
    <row r="854" spans="21:75" s="13" customFormat="1">
      <c r="U854" s="17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</row>
    <row r="855" spans="21:75" s="13" customFormat="1">
      <c r="U855" s="17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</row>
    <row r="856" spans="21:75" s="13" customFormat="1">
      <c r="U856" s="17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</row>
    <row r="857" spans="21:75" s="13" customFormat="1">
      <c r="U857" s="17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</row>
    <row r="858" spans="21:75" s="13" customFormat="1">
      <c r="U858" s="17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</row>
    <row r="859" spans="21:75" s="13" customFormat="1">
      <c r="U859" s="17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</row>
    <row r="860" spans="21:75" s="13" customFormat="1">
      <c r="U860" s="17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</row>
    <row r="861" spans="21:75" s="13" customFormat="1">
      <c r="U861" s="17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</row>
    <row r="862" spans="21:75" s="13" customFormat="1">
      <c r="U862" s="17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</row>
    <row r="863" spans="21:75" s="13" customFormat="1">
      <c r="U863" s="17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</row>
    <row r="864" spans="21:75" s="13" customFormat="1">
      <c r="U864" s="17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</row>
    <row r="865" spans="21:75" s="13" customFormat="1">
      <c r="U865" s="17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</row>
    <row r="866" spans="21:75" s="13" customFormat="1">
      <c r="U866" s="17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</row>
    <row r="867" spans="21:75" s="13" customFormat="1">
      <c r="U867" s="17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</row>
    <row r="868" spans="21:75" s="13" customFormat="1">
      <c r="U868" s="17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</row>
    <row r="869" spans="21:75" s="13" customFormat="1">
      <c r="U869" s="17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</row>
    <row r="870" spans="21:75" s="13" customFormat="1">
      <c r="U870" s="17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</row>
    <row r="871" spans="21:75" s="13" customFormat="1">
      <c r="U871" s="17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</row>
    <row r="872" spans="21:75" s="13" customFormat="1">
      <c r="U872" s="17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</row>
    <row r="873" spans="21:75" s="13" customFormat="1">
      <c r="U873" s="17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</row>
    <row r="874" spans="21:75" s="13" customFormat="1">
      <c r="U874" s="17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</row>
    <row r="875" spans="21:75" s="13" customFormat="1">
      <c r="U875" s="17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</row>
    <row r="876" spans="21:75" s="13" customFormat="1">
      <c r="U876" s="17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</row>
    <row r="877" spans="21:75" s="13" customFormat="1">
      <c r="U877" s="17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</row>
    <row r="878" spans="21:75" s="13" customFormat="1">
      <c r="U878" s="17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</row>
    <row r="879" spans="21:75" s="13" customFormat="1">
      <c r="U879" s="17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</row>
    <row r="880" spans="21:75" s="13" customFormat="1">
      <c r="U880" s="17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</row>
    <row r="881" spans="21:75" s="13" customFormat="1">
      <c r="U881" s="17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</row>
    <row r="882" spans="21:75" s="13" customFormat="1">
      <c r="U882" s="17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</row>
    <row r="883" spans="21:75" s="13" customFormat="1">
      <c r="U883" s="17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</row>
    <row r="884" spans="21:75" s="13" customFormat="1">
      <c r="U884" s="17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</row>
    <row r="885" spans="21:75" s="13" customFormat="1">
      <c r="U885" s="17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</row>
    <row r="886" spans="21:75" s="13" customFormat="1">
      <c r="U886" s="17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</row>
    <row r="887" spans="21:75" s="13" customFormat="1">
      <c r="U887" s="17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</row>
    <row r="888" spans="21:75" s="13" customFormat="1">
      <c r="U888" s="17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</row>
    <row r="889" spans="21:75" s="13" customFormat="1">
      <c r="U889" s="17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</row>
    <row r="890" spans="21:75" s="13" customFormat="1">
      <c r="U890" s="17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</row>
    <row r="891" spans="21:75" s="13" customFormat="1">
      <c r="U891" s="17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</row>
    <row r="892" spans="21:75" s="13" customFormat="1">
      <c r="U892" s="17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</row>
    <row r="893" spans="21:75" s="13" customFormat="1">
      <c r="U893" s="17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</row>
    <row r="894" spans="21:75" s="13" customFormat="1">
      <c r="U894" s="17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</row>
    <row r="895" spans="21:75" s="13" customFormat="1">
      <c r="U895" s="17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</row>
    <row r="896" spans="21:75" s="13" customFormat="1">
      <c r="U896" s="17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</row>
    <row r="897" spans="21:75" s="13" customFormat="1">
      <c r="U897" s="17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</row>
    <row r="898" spans="21:75" s="13" customFormat="1">
      <c r="U898" s="17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</row>
    <row r="899" spans="21:75" s="13" customFormat="1">
      <c r="U899" s="17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</row>
    <row r="900" spans="21:75" s="13" customFormat="1">
      <c r="U900" s="17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</row>
    <row r="901" spans="21:75" s="13" customFormat="1">
      <c r="U901" s="17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</row>
    <row r="902" spans="21:75" s="13" customFormat="1">
      <c r="U902" s="17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</row>
    <row r="903" spans="21:75" s="13" customFormat="1">
      <c r="U903" s="17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</row>
    <row r="904" spans="21:75" s="13" customFormat="1">
      <c r="U904" s="17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</row>
    <row r="905" spans="21:75" s="13" customFormat="1">
      <c r="U905" s="17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</row>
    <row r="906" spans="21:75" s="13" customFormat="1">
      <c r="U906" s="17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</row>
    <row r="907" spans="21:75" s="13" customFormat="1">
      <c r="U907" s="17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</row>
    <row r="908" spans="21:75" s="13" customFormat="1">
      <c r="U908" s="17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</row>
    <row r="909" spans="21:75" s="13" customFormat="1">
      <c r="U909" s="17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</row>
    <row r="910" spans="21:75" s="13" customFormat="1">
      <c r="U910" s="17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</row>
    <row r="911" spans="21:75" s="13" customFormat="1">
      <c r="U911" s="17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</row>
    <row r="912" spans="21:75" s="13" customFormat="1">
      <c r="U912" s="17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</row>
    <row r="913" spans="21:75" s="13" customFormat="1">
      <c r="U913" s="17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</row>
    <row r="914" spans="21:75" s="13" customFormat="1">
      <c r="U914" s="17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</row>
    <row r="915" spans="21:75" s="13" customFormat="1">
      <c r="U915" s="17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</row>
    <row r="916" spans="21:75" s="13" customFormat="1">
      <c r="U916" s="17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</row>
    <row r="917" spans="21:75" s="13" customFormat="1">
      <c r="U917" s="17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</row>
    <row r="918" spans="21:75" s="13" customFormat="1">
      <c r="U918" s="17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</row>
    <row r="919" spans="21:75" s="13" customFormat="1">
      <c r="U919" s="17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</row>
    <row r="920" spans="21:75" s="13" customFormat="1">
      <c r="U920" s="17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</row>
    <row r="921" spans="21:75" s="13" customFormat="1">
      <c r="U921" s="17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</row>
    <row r="922" spans="21:75" s="13" customFormat="1">
      <c r="U922" s="17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</row>
    <row r="923" spans="21:75" s="13" customFormat="1">
      <c r="U923" s="17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</row>
    <row r="924" spans="21:75" s="13" customFormat="1">
      <c r="U924" s="17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</row>
    <row r="925" spans="21:75" s="13" customFormat="1">
      <c r="U925" s="17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</row>
    <row r="926" spans="21:75" s="13" customFormat="1">
      <c r="U926" s="17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</row>
    <row r="927" spans="21:75" s="13" customFormat="1">
      <c r="U927" s="17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</row>
    <row r="928" spans="21:75" s="13" customFormat="1">
      <c r="U928" s="17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</row>
    <row r="929" spans="21:75" s="13" customFormat="1">
      <c r="U929" s="17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</row>
    <row r="930" spans="21:75" s="13" customFormat="1">
      <c r="U930" s="17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</row>
    <row r="931" spans="21:75" s="13" customFormat="1">
      <c r="U931" s="17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</row>
    <row r="932" spans="21:75" s="13" customFormat="1">
      <c r="U932" s="17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</row>
    <row r="933" spans="21:75" s="13" customFormat="1">
      <c r="U933" s="17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</row>
    <row r="934" spans="21:75" s="13" customFormat="1">
      <c r="U934" s="17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</row>
    <row r="935" spans="21:75" s="13" customFormat="1">
      <c r="U935" s="17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</row>
    <row r="936" spans="21:75" s="13" customFormat="1">
      <c r="U936" s="17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</row>
    <row r="937" spans="21:75" s="13" customFormat="1">
      <c r="U937" s="17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</row>
    <row r="938" spans="21:75" s="13" customFormat="1">
      <c r="U938" s="17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</row>
    <row r="939" spans="21:75" s="13" customFormat="1">
      <c r="U939" s="17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</row>
    <row r="940" spans="21:75" s="13" customFormat="1">
      <c r="U940" s="17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</row>
    <row r="941" spans="21:75" s="13" customFormat="1">
      <c r="U941" s="17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</row>
    <row r="942" spans="21:75" s="13" customFormat="1">
      <c r="U942" s="17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</row>
    <row r="943" spans="21:75" s="13" customFormat="1">
      <c r="U943" s="17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</row>
    <row r="944" spans="21:75" s="13" customFormat="1">
      <c r="U944" s="17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</row>
    <row r="945" spans="21:75" s="13" customFormat="1">
      <c r="U945" s="17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</row>
    <row r="946" spans="21:75" s="13" customFormat="1">
      <c r="U946" s="17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</row>
    <row r="947" spans="21:75" s="13" customFormat="1">
      <c r="U947" s="17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</row>
    <row r="948" spans="21:75" s="13" customFormat="1">
      <c r="U948" s="17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</row>
    <row r="949" spans="21:75" s="13" customFormat="1">
      <c r="U949" s="17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</row>
    <row r="950" spans="21:75" s="13" customFormat="1">
      <c r="U950" s="17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</row>
    <row r="951" spans="21:75" s="13" customFormat="1">
      <c r="U951" s="17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</row>
    <row r="952" spans="21:75" s="13" customFormat="1">
      <c r="U952" s="17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</row>
    <row r="953" spans="21:75" s="13" customFormat="1">
      <c r="U953" s="17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</row>
    <row r="954" spans="21:75" s="13" customFormat="1">
      <c r="U954" s="17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</row>
    <row r="955" spans="21:75" s="13" customFormat="1">
      <c r="U955" s="17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</row>
    <row r="956" spans="21:75" s="13" customFormat="1">
      <c r="U956" s="17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</row>
    <row r="957" spans="21:75" s="13" customFormat="1">
      <c r="U957" s="17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</row>
    <row r="958" spans="21:75" s="13" customFormat="1">
      <c r="U958" s="17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</row>
    <row r="959" spans="21:75" s="13" customFormat="1">
      <c r="U959" s="17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</row>
    <row r="960" spans="21:75" s="13" customFormat="1">
      <c r="U960" s="17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</row>
    <row r="961" spans="21:75" s="13" customFormat="1">
      <c r="U961" s="17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</row>
    <row r="962" spans="21:75" s="13" customFormat="1">
      <c r="U962" s="17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</row>
    <row r="963" spans="21:75" s="13" customFormat="1">
      <c r="U963" s="17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</row>
    <row r="964" spans="21:75" s="13" customFormat="1">
      <c r="U964" s="17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</row>
    <row r="965" spans="21:75" s="13" customFormat="1">
      <c r="U965" s="17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</row>
    <row r="966" spans="21:75" s="13" customFormat="1">
      <c r="U966" s="17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</row>
    <row r="967" spans="21:75" s="13" customFormat="1">
      <c r="U967" s="17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</row>
    <row r="968" spans="21:75" s="13" customFormat="1">
      <c r="U968" s="17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</row>
    <row r="969" spans="21:75" s="13" customFormat="1">
      <c r="U969" s="17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</row>
    <row r="970" spans="21:75" s="13" customFormat="1">
      <c r="U970" s="17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</row>
    <row r="971" spans="21:75" s="13" customFormat="1">
      <c r="U971" s="17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</row>
    <row r="972" spans="21:75" s="13" customFormat="1">
      <c r="U972" s="17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</row>
    <row r="973" spans="21:75" s="13" customFormat="1">
      <c r="U973" s="17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</row>
    <row r="974" spans="21:75" s="13" customFormat="1">
      <c r="U974" s="17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</row>
    <row r="975" spans="21:75" s="13" customFormat="1">
      <c r="U975" s="17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</row>
    <row r="976" spans="21:75" s="13" customFormat="1">
      <c r="U976" s="17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</row>
    <row r="977" spans="21:75" s="13" customFormat="1">
      <c r="U977" s="17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</row>
    <row r="978" spans="21:75" s="13" customFormat="1">
      <c r="U978" s="17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</row>
    <row r="979" spans="21:75" s="13" customFormat="1">
      <c r="U979" s="17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</row>
    <row r="980" spans="21:75" s="13" customFormat="1">
      <c r="U980" s="17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</row>
    <row r="981" spans="21:75" s="13" customFormat="1">
      <c r="U981" s="17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</row>
    <row r="982" spans="21:75" s="13" customFormat="1">
      <c r="U982" s="17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</row>
    <row r="983" spans="21:75" s="13" customFormat="1">
      <c r="U983" s="17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</row>
    <row r="984" spans="21:75" s="13" customFormat="1">
      <c r="U984" s="17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</row>
    <row r="985" spans="21:75" s="13" customFormat="1">
      <c r="U985" s="17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</row>
    <row r="986" spans="21:75" s="13" customFormat="1">
      <c r="U986" s="17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</row>
    <row r="987" spans="21:75" s="13" customFormat="1">
      <c r="U987" s="17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</row>
    <row r="988" spans="21:75" s="13" customFormat="1">
      <c r="U988" s="17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</row>
    <row r="989" spans="21:75" s="13" customFormat="1">
      <c r="U989" s="17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</row>
    <row r="990" spans="21:75" s="13" customFormat="1">
      <c r="U990" s="17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</row>
    <row r="991" spans="21:75" s="13" customFormat="1">
      <c r="U991" s="17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</row>
    <row r="992" spans="21:75" s="13" customFormat="1">
      <c r="U992" s="17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</row>
    <row r="993" spans="21:75" s="13" customFormat="1">
      <c r="U993" s="17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</row>
    <row r="994" spans="21:75" s="13" customFormat="1">
      <c r="U994" s="17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</row>
    <row r="995" spans="21:75" s="13" customFormat="1">
      <c r="U995" s="17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</row>
    <row r="996" spans="21:75" s="13" customFormat="1">
      <c r="U996" s="17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</row>
    <row r="997" spans="21:75" s="13" customFormat="1">
      <c r="U997" s="17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</row>
    <row r="998" spans="21:75" s="13" customFormat="1">
      <c r="U998" s="17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</row>
    <row r="999" spans="21:75" s="13" customFormat="1">
      <c r="U999" s="17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</row>
    <row r="1000" spans="21:75" s="13" customFormat="1">
      <c r="U1000" s="17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</row>
    <row r="1001" spans="21:75" s="13" customFormat="1">
      <c r="U1001" s="17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</row>
    <row r="1002" spans="21:75" s="13" customFormat="1">
      <c r="U1002" s="17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</row>
    <row r="1003" spans="21:75" s="13" customFormat="1">
      <c r="U1003" s="17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</row>
    <row r="1004" spans="21:75" s="13" customFormat="1">
      <c r="U1004" s="17"/>
      <c r="BL1004" s="26"/>
      <c r="BM1004" s="26"/>
      <c r="BN1004" s="26"/>
      <c r="BO1004" s="26"/>
      <c r="BP1004" s="26"/>
      <c r="BQ1004" s="26"/>
      <c r="BR1004" s="26"/>
      <c r="BS1004" s="26"/>
      <c r="BT1004" s="26"/>
      <c r="BU1004" s="26"/>
      <c r="BV1004" s="26"/>
      <c r="BW1004" s="26"/>
    </row>
    <row r="1005" spans="21:75" s="13" customFormat="1">
      <c r="U1005" s="17"/>
      <c r="BL1005" s="26"/>
      <c r="BM1005" s="26"/>
      <c r="BN1005" s="26"/>
      <c r="BO1005" s="26"/>
      <c r="BP1005" s="26"/>
      <c r="BQ1005" s="26"/>
      <c r="BR1005" s="26"/>
      <c r="BS1005" s="26"/>
      <c r="BT1005" s="26"/>
      <c r="BU1005" s="26"/>
      <c r="BV1005" s="26"/>
      <c r="BW1005" s="26"/>
    </row>
    <row r="1006" spans="21:75" s="13" customFormat="1">
      <c r="U1006" s="17"/>
      <c r="BL1006" s="26"/>
      <c r="BM1006" s="26"/>
      <c r="BN1006" s="26"/>
      <c r="BO1006" s="26"/>
      <c r="BP1006" s="26"/>
      <c r="BQ1006" s="26"/>
      <c r="BR1006" s="26"/>
      <c r="BS1006" s="26"/>
      <c r="BT1006" s="26"/>
      <c r="BU1006" s="26"/>
      <c r="BV1006" s="26"/>
      <c r="BW1006" s="26"/>
    </row>
    <row r="1007" spans="21:75" s="13" customFormat="1">
      <c r="U1007" s="17"/>
      <c r="BL1007" s="26"/>
      <c r="BM1007" s="26"/>
      <c r="BN1007" s="26"/>
      <c r="BO1007" s="26"/>
      <c r="BP1007" s="26"/>
      <c r="BQ1007" s="26"/>
      <c r="BR1007" s="26"/>
      <c r="BS1007" s="26"/>
      <c r="BT1007" s="26"/>
      <c r="BU1007" s="26"/>
      <c r="BV1007" s="26"/>
      <c r="BW1007" s="26"/>
    </row>
    <row r="1008" spans="21:75" s="13" customFormat="1">
      <c r="U1008" s="17"/>
      <c r="BL1008" s="26"/>
      <c r="BM1008" s="26"/>
      <c r="BN1008" s="26"/>
      <c r="BO1008" s="26"/>
      <c r="BP1008" s="26"/>
      <c r="BQ1008" s="26"/>
      <c r="BR1008" s="26"/>
      <c r="BS1008" s="26"/>
      <c r="BT1008" s="26"/>
      <c r="BU1008" s="26"/>
      <c r="BV1008" s="26"/>
      <c r="BW1008" s="26"/>
    </row>
    <row r="1009" spans="21:75" s="13" customFormat="1">
      <c r="U1009" s="17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</row>
    <row r="1010" spans="21:75" s="13" customFormat="1">
      <c r="U1010" s="17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</row>
    <row r="1011" spans="21:75" s="13" customFormat="1">
      <c r="U1011" s="17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</row>
    <row r="1012" spans="21:75" s="13" customFormat="1">
      <c r="U1012" s="17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</row>
    <row r="1013" spans="21:75" s="13" customFormat="1">
      <c r="U1013" s="17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</row>
    <row r="1014" spans="21:75" s="13" customFormat="1">
      <c r="U1014" s="17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</row>
    <row r="1015" spans="21:75" s="13" customFormat="1">
      <c r="U1015" s="17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</row>
    <row r="1016" spans="21:75" s="13" customFormat="1">
      <c r="U1016" s="17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</row>
    <row r="1017" spans="21:75" s="13" customFormat="1">
      <c r="U1017" s="17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</row>
    <row r="1018" spans="21:75" s="13" customFormat="1">
      <c r="U1018" s="17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</row>
    <row r="1019" spans="21:75" s="13" customFormat="1">
      <c r="U1019" s="17"/>
      <c r="BL1019" s="26"/>
      <c r="BM1019" s="26"/>
      <c r="BN1019" s="26"/>
      <c r="BO1019" s="26"/>
      <c r="BP1019" s="26"/>
      <c r="BQ1019" s="26"/>
      <c r="BR1019" s="26"/>
      <c r="BS1019" s="26"/>
      <c r="BT1019" s="26"/>
      <c r="BU1019" s="26"/>
      <c r="BV1019" s="26"/>
      <c r="BW1019" s="26"/>
    </row>
    <row r="1020" spans="21:75" s="13" customFormat="1">
      <c r="U1020" s="17"/>
      <c r="BL1020" s="26"/>
      <c r="BM1020" s="26"/>
      <c r="BN1020" s="26"/>
      <c r="BO1020" s="26"/>
      <c r="BP1020" s="26"/>
      <c r="BQ1020" s="26"/>
      <c r="BR1020" s="26"/>
      <c r="BS1020" s="26"/>
      <c r="BT1020" s="26"/>
      <c r="BU1020" s="26"/>
      <c r="BV1020" s="26"/>
      <c r="BW1020" s="26"/>
    </row>
    <row r="1021" spans="21:75" s="13" customFormat="1">
      <c r="U1021" s="17"/>
      <c r="BL1021" s="26"/>
      <c r="BM1021" s="26"/>
      <c r="BN1021" s="26"/>
      <c r="BO1021" s="26"/>
      <c r="BP1021" s="26"/>
      <c r="BQ1021" s="26"/>
      <c r="BR1021" s="26"/>
      <c r="BS1021" s="26"/>
      <c r="BT1021" s="26"/>
      <c r="BU1021" s="26"/>
      <c r="BV1021" s="26"/>
      <c r="BW1021" s="26"/>
    </row>
    <row r="1022" spans="21:75" s="13" customFormat="1">
      <c r="U1022" s="17"/>
      <c r="BL1022" s="26"/>
      <c r="BM1022" s="26"/>
      <c r="BN1022" s="26"/>
      <c r="BO1022" s="26"/>
      <c r="BP1022" s="26"/>
      <c r="BQ1022" s="26"/>
      <c r="BR1022" s="26"/>
      <c r="BS1022" s="26"/>
      <c r="BT1022" s="26"/>
      <c r="BU1022" s="26"/>
      <c r="BV1022" s="26"/>
      <c r="BW1022" s="26"/>
    </row>
    <row r="1023" spans="21:75" s="13" customFormat="1">
      <c r="U1023" s="17"/>
      <c r="BL1023" s="26"/>
      <c r="BM1023" s="26"/>
      <c r="BN1023" s="26"/>
      <c r="BO1023" s="26"/>
      <c r="BP1023" s="26"/>
      <c r="BQ1023" s="26"/>
      <c r="BR1023" s="26"/>
      <c r="BS1023" s="26"/>
      <c r="BT1023" s="26"/>
      <c r="BU1023" s="26"/>
      <c r="BV1023" s="26"/>
      <c r="BW1023" s="26"/>
    </row>
    <row r="1024" spans="21:75" s="13" customFormat="1">
      <c r="U1024" s="17"/>
      <c r="BL1024" s="26"/>
      <c r="BM1024" s="26"/>
      <c r="BN1024" s="26"/>
      <c r="BO1024" s="26"/>
      <c r="BP1024" s="26"/>
      <c r="BQ1024" s="26"/>
      <c r="BR1024" s="26"/>
      <c r="BS1024" s="26"/>
      <c r="BT1024" s="26"/>
      <c r="BU1024" s="26"/>
      <c r="BV1024" s="26"/>
      <c r="BW1024" s="26"/>
    </row>
    <row r="1025" spans="21:75" s="13" customFormat="1">
      <c r="U1025" s="17"/>
      <c r="BL1025" s="26"/>
      <c r="BM1025" s="26"/>
      <c r="BN1025" s="26"/>
      <c r="BO1025" s="26"/>
      <c r="BP1025" s="26"/>
      <c r="BQ1025" s="26"/>
      <c r="BR1025" s="26"/>
      <c r="BS1025" s="26"/>
      <c r="BT1025" s="26"/>
      <c r="BU1025" s="26"/>
      <c r="BV1025" s="26"/>
      <c r="BW1025" s="26"/>
    </row>
    <row r="1026" spans="21:75" s="13" customFormat="1">
      <c r="U1026" s="17"/>
      <c r="BL1026" s="26"/>
      <c r="BM1026" s="26"/>
      <c r="BN1026" s="26"/>
      <c r="BO1026" s="26"/>
      <c r="BP1026" s="26"/>
      <c r="BQ1026" s="26"/>
      <c r="BR1026" s="26"/>
      <c r="BS1026" s="26"/>
      <c r="BT1026" s="26"/>
      <c r="BU1026" s="26"/>
      <c r="BV1026" s="26"/>
      <c r="BW1026" s="26"/>
    </row>
    <row r="1027" spans="21:75" s="13" customFormat="1">
      <c r="U1027" s="17"/>
      <c r="BL1027" s="26"/>
      <c r="BM1027" s="26"/>
      <c r="BN1027" s="26"/>
      <c r="BO1027" s="26"/>
      <c r="BP1027" s="26"/>
      <c r="BQ1027" s="26"/>
      <c r="BR1027" s="26"/>
      <c r="BS1027" s="26"/>
      <c r="BT1027" s="26"/>
      <c r="BU1027" s="26"/>
      <c r="BV1027" s="26"/>
      <c r="BW1027" s="26"/>
    </row>
    <row r="1028" spans="21:75" s="13" customFormat="1">
      <c r="U1028" s="17"/>
      <c r="BL1028" s="26"/>
      <c r="BM1028" s="26"/>
      <c r="BN1028" s="26"/>
      <c r="BO1028" s="26"/>
      <c r="BP1028" s="26"/>
      <c r="BQ1028" s="26"/>
      <c r="BR1028" s="26"/>
      <c r="BS1028" s="26"/>
      <c r="BT1028" s="26"/>
      <c r="BU1028" s="26"/>
      <c r="BV1028" s="26"/>
      <c r="BW1028" s="26"/>
    </row>
    <row r="1029" spans="21:75" s="13" customFormat="1">
      <c r="U1029" s="17"/>
      <c r="BL1029" s="26"/>
      <c r="BM1029" s="26"/>
      <c r="BN1029" s="26"/>
      <c r="BO1029" s="26"/>
      <c r="BP1029" s="26"/>
      <c r="BQ1029" s="26"/>
      <c r="BR1029" s="26"/>
      <c r="BS1029" s="26"/>
      <c r="BT1029" s="26"/>
      <c r="BU1029" s="26"/>
      <c r="BV1029" s="26"/>
      <c r="BW1029" s="26"/>
    </row>
    <row r="1030" spans="21:75" s="13" customFormat="1">
      <c r="U1030" s="17"/>
      <c r="BL1030" s="26"/>
      <c r="BM1030" s="26"/>
      <c r="BN1030" s="26"/>
      <c r="BO1030" s="26"/>
      <c r="BP1030" s="26"/>
      <c r="BQ1030" s="26"/>
      <c r="BR1030" s="26"/>
      <c r="BS1030" s="26"/>
      <c r="BT1030" s="26"/>
      <c r="BU1030" s="26"/>
      <c r="BV1030" s="26"/>
      <c r="BW1030" s="26"/>
    </row>
    <row r="1031" spans="21:75" s="13" customFormat="1">
      <c r="U1031" s="17"/>
      <c r="BL1031" s="26"/>
      <c r="BM1031" s="26"/>
      <c r="BN1031" s="26"/>
      <c r="BO1031" s="26"/>
      <c r="BP1031" s="26"/>
      <c r="BQ1031" s="26"/>
      <c r="BR1031" s="26"/>
      <c r="BS1031" s="26"/>
      <c r="BT1031" s="26"/>
      <c r="BU1031" s="26"/>
      <c r="BV1031" s="26"/>
      <c r="BW1031" s="26"/>
    </row>
    <row r="1032" spans="21:75" s="13" customFormat="1">
      <c r="U1032" s="17"/>
      <c r="BL1032" s="26"/>
      <c r="BM1032" s="26"/>
      <c r="BN1032" s="26"/>
      <c r="BO1032" s="26"/>
      <c r="BP1032" s="26"/>
      <c r="BQ1032" s="26"/>
      <c r="BR1032" s="26"/>
      <c r="BS1032" s="26"/>
      <c r="BT1032" s="26"/>
      <c r="BU1032" s="26"/>
      <c r="BV1032" s="26"/>
      <c r="BW1032" s="26"/>
    </row>
    <row r="1033" spans="21:75" s="13" customFormat="1">
      <c r="U1033" s="17"/>
      <c r="BL1033" s="26"/>
      <c r="BM1033" s="26"/>
      <c r="BN1033" s="26"/>
      <c r="BO1033" s="26"/>
      <c r="BP1033" s="26"/>
      <c r="BQ1033" s="26"/>
      <c r="BR1033" s="26"/>
      <c r="BS1033" s="26"/>
      <c r="BT1033" s="26"/>
      <c r="BU1033" s="26"/>
      <c r="BV1033" s="26"/>
      <c r="BW1033" s="26"/>
    </row>
    <row r="1034" spans="21:75" s="13" customFormat="1">
      <c r="U1034" s="17"/>
      <c r="BL1034" s="26"/>
      <c r="BM1034" s="26"/>
      <c r="BN1034" s="26"/>
      <c r="BO1034" s="26"/>
      <c r="BP1034" s="26"/>
      <c r="BQ1034" s="26"/>
      <c r="BR1034" s="26"/>
      <c r="BS1034" s="26"/>
      <c r="BT1034" s="26"/>
      <c r="BU1034" s="26"/>
      <c r="BV1034" s="26"/>
      <c r="BW1034" s="26"/>
    </row>
    <row r="1035" spans="21:75" s="13" customFormat="1">
      <c r="U1035" s="17"/>
      <c r="BL1035" s="26"/>
      <c r="BM1035" s="26"/>
      <c r="BN1035" s="26"/>
      <c r="BO1035" s="26"/>
      <c r="BP1035" s="26"/>
      <c r="BQ1035" s="26"/>
      <c r="BR1035" s="26"/>
      <c r="BS1035" s="26"/>
      <c r="BT1035" s="26"/>
      <c r="BU1035" s="26"/>
      <c r="BV1035" s="26"/>
      <c r="BW1035" s="26"/>
    </row>
    <row r="1036" spans="21:75" s="13" customFormat="1">
      <c r="U1036" s="17"/>
      <c r="BL1036" s="26"/>
      <c r="BM1036" s="26"/>
      <c r="BN1036" s="26"/>
      <c r="BO1036" s="26"/>
      <c r="BP1036" s="26"/>
      <c r="BQ1036" s="26"/>
      <c r="BR1036" s="26"/>
      <c r="BS1036" s="26"/>
      <c r="BT1036" s="26"/>
      <c r="BU1036" s="26"/>
      <c r="BV1036" s="26"/>
      <c r="BW1036" s="26"/>
    </row>
    <row r="1037" spans="21:75" s="13" customFormat="1">
      <c r="U1037" s="17"/>
      <c r="BL1037" s="26"/>
      <c r="BM1037" s="26"/>
      <c r="BN1037" s="26"/>
      <c r="BO1037" s="26"/>
      <c r="BP1037" s="26"/>
      <c r="BQ1037" s="26"/>
      <c r="BR1037" s="26"/>
      <c r="BS1037" s="26"/>
      <c r="BT1037" s="26"/>
      <c r="BU1037" s="26"/>
      <c r="BV1037" s="26"/>
      <c r="BW1037" s="26"/>
    </row>
    <row r="1038" spans="21:75" s="13" customFormat="1">
      <c r="U1038" s="17"/>
      <c r="BL1038" s="26"/>
      <c r="BM1038" s="26"/>
      <c r="BN1038" s="26"/>
      <c r="BO1038" s="26"/>
      <c r="BP1038" s="26"/>
      <c r="BQ1038" s="26"/>
      <c r="BR1038" s="26"/>
      <c r="BS1038" s="26"/>
      <c r="BT1038" s="26"/>
      <c r="BU1038" s="26"/>
      <c r="BV1038" s="26"/>
      <c r="BW1038" s="26"/>
    </row>
    <row r="1039" spans="21:75" s="13" customFormat="1">
      <c r="U1039" s="17"/>
      <c r="BL1039" s="26"/>
      <c r="BM1039" s="26"/>
      <c r="BN1039" s="26"/>
      <c r="BO1039" s="26"/>
      <c r="BP1039" s="26"/>
      <c r="BQ1039" s="26"/>
      <c r="BR1039" s="26"/>
      <c r="BS1039" s="26"/>
      <c r="BT1039" s="26"/>
      <c r="BU1039" s="26"/>
      <c r="BV1039" s="26"/>
      <c r="BW1039" s="26"/>
    </row>
    <row r="1040" spans="21:75" s="13" customFormat="1">
      <c r="U1040" s="17"/>
      <c r="BL1040" s="26"/>
      <c r="BM1040" s="26"/>
      <c r="BN1040" s="26"/>
      <c r="BO1040" s="26"/>
      <c r="BP1040" s="26"/>
      <c r="BQ1040" s="26"/>
      <c r="BR1040" s="26"/>
      <c r="BS1040" s="26"/>
      <c r="BT1040" s="26"/>
      <c r="BU1040" s="26"/>
      <c r="BV1040" s="26"/>
      <c r="BW1040" s="26"/>
    </row>
    <row r="1041" spans="21:75" s="13" customFormat="1">
      <c r="U1041" s="17"/>
      <c r="BL1041" s="26"/>
      <c r="BM1041" s="26"/>
      <c r="BN1041" s="26"/>
      <c r="BO1041" s="26"/>
      <c r="BP1041" s="26"/>
      <c r="BQ1041" s="26"/>
      <c r="BR1041" s="26"/>
      <c r="BS1041" s="26"/>
      <c r="BT1041" s="26"/>
      <c r="BU1041" s="26"/>
      <c r="BV1041" s="26"/>
      <c r="BW1041" s="26"/>
    </row>
    <row r="1042" spans="21:75" s="13" customFormat="1">
      <c r="U1042" s="17"/>
      <c r="BL1042" s="26"/>
      <c r="BM1042" s="26"/>
      <c r="BN1042" s="26"/>
      <c r="BO1042" s="26"/>
      <c r="BP1042" s="26"/>
      <c r="BQ1042" s="26"/>
      <c r="BR1042" s="26"/>
      <c r="BS1042" s="26"/>
      <c r="BT1042" s="26"/>
      <c r="BU1042" s="26"/>
      <c r="BV1042" s="26"/>
      <c r="BW1042" s="26"/>
    </row>
    <row r="1043" spans="21:75" s="13" customFormat="1">
      <c r="U1043" s="17"/>
      <c r="BL1043" s="26"/>
      <c r="BM1043" s="26"/>
      <c r="BN1043" s="26"/>
      <c r="BO1043" s="26"/>
      <c r="BP1043" s="26"/>
      <c r="BQ1043" s="26"/>
      <c r="BR1043" s="26"/>
      <c r="BS1043" s="26"/>
      <c r="BT1043" s="26"/>
      <c r="BU1043" s="26"/>
      <c r="BV1043" s="26"/>
      <c r="BW1043" s="26"/>
    </row>
    <row r="1044" spans="21:75" s="13" customFormat="1">
      <c r="U1044" s="17"/>
      <c r="BL1044" s="26"/>
      <c r="BM1044" s="26"/>
      <c r="BN1044" s="26"/>
      <c r="BO1044" s="26"/>
      <c r="BP1044" s="26"/>
      <c r="BQ1044" s="26"/>
      <c r="BR1044" s="26"/>
      <c r="BS1044" s="26"/>
      <c r="BT1044" s="26"/>
      <c r="BU1044" s="26"/>
      <c r="BV1044" s="26"/>
      <c r="BW1044" s="26"/>
    </row>
    <row r="1045" spans="21:75" s="13" customFormat="1">
      <c r="U1045" s="17"/>
      <c r="BL1045" s="26"/>
      <c r="BM1045" s="26"/>
      <c r="BN1045" s="26"/>
      <c r="BO1045" s="26"/>
      <c r="BP1045" s="26"/>
      <c r="BQ1045" s="26"/>
      <c r="BR1045" s="26"/>
      <c r="BS1045" s="26"/>
      <c r="BT1045" s="26"/>
      <c r="BU1045" s="26"/>
      <c r="BV1045" s="26"/>
      <c r="BW1045" s="26"/>
    </row>
    <row r="1046" spans="21:75" s="13" customFormat="1">
      <c r="U1046" s="17"/>
      <c r="BL1046" s="26"/>
      <c r="BM1046" s="26"/>
      <c r="BN1046" s="26"/>
      <c r="BO1046" s="26"/>
      <c r="BP1046" s="26"/>
      <c r="BQ1046" s="26"/>
      <c r="BR1046" s="26"/>
      <c r="BS1046" s="26"/>
      <c r="BT1046" s="26"/>
      <c r="BU1046" s="26"/>
      <c r="BV1046" s="26"/>
      <c r="BW1046" s="26"/>
    </row>
    <row r="1047" spans="21:75" s="13" customFormat="1">
      <c r="U1047" s="17"/>
      <c r="BL1047" s="26"/>
      <c r="BM1047" s="26"/>
      <c r="BN1047" s="26"/>
      <c r="BO1047" s="26"/>
      <c r="BP1047" s="26"/>
      <c r="BQ1047" s="26"/>
      <c r="BR1047" s="26"/>
      <c r="BS1047" s="26"/>
      <c r="BT1047" s="26"/>
      <c r="BU1047" s="26"/>
      <c r="BV1047" s="26"/>
      <c r="BW1047" s="26"/>
    </row>
    <row r="1048" spans="21:75" s="13" customFormat="1">
      <c r="U1048" s="17"/>
      <c r="BL1048" s="26"/>
      <c r="BM1048" s="26"/>
      <c r="BN1048" s="26"/>
      <c r="BO1048" s="26"/>
      <c r="BP1048" s="26"/>
      <c r="BQ1048" s="26"/>
      <c r="BR1048" s="26"/>
      <c r="BS1048" s="26"/>
      <c r="BT1048" s="26"/>
      <c r="BU1048" s="26"/>
      <c r="BV1048" s="26"/>
      <c r="BW1048" s="26"/>
    </row>
    <row r="1049" spans="21:75" s="13" customFormat="1">
      <c r="U1049" s="17"/>
      <c r="BL1049" s="26"/>
      <c r="BM1049" s="26"/>
      <c r="BN1049" s="26"/>
      <c r="BO1049" s="26"/>
      <c r="BP1049" s="26"/>
      <c r="BQ1049" s="26"/>
      <c r="BR1049" s="26"/>
      <c r="BS1049" s="26"/>
      <c r="BT1049" s="26"/>
      <c r="BU1049" s="26"/>
      <c r="BV1049" s="26"/>
      <c r="BW1049" s="26"/>
    </row>
    <row r="1050" spans="21:75" s="13" customFormat="1">
      <c r="U1050" s="17"/>
      <c r="BL1050" s="26"/>
      <c r="BM1050" s="26"/>
      <c r="BN1050" s="26"/>
      <c r="BO1050" s="26"/>
      <c r="BP1050" s="26"/>
      <c r="BQ1050" s="26"/>
      <c r="BR1050" s="26"/>
      <c r="BS1050" s="26"/>
      <c r="BT1050" s="26"/>
      <c r="BU1050" s="26"/>
      <c r="BV1050" s="26"/>
      <c r="BW1050" s="26"/>
    </row>
    <row r="1051" spans="21:75" s="13" customFormat="1">
      <c r="U1051" s="17"/>
      <c r="BL1051" s="26"/>
      <c r="BM1051" s="26"/>
      <c r="BN1051" s="26"/>
      <c r="BO1051" s="26"/>
      <c r="BP1051" s="26"/>
      <c r="BQ1051" s="26"/>
      <c r="BR1051" s="26"/>
      <c r="BS1051" s="26"/>
      <c r="BT1051" s="26"/>
      <c r="BU1051" s="26"/>
      <c r="BV1051" s="26"/>
      <c r="BW1051" s="26"/>
    </row>
    <row r="1052" spans="21:75" s="13" customFormat="1">
      <c r="U1052" s="17"/>
      <c r="BL1052" s="26"/>
      <c r="BM1052" s="26"/>
      <c r="BN1052" s="26"/>
      <c r="BO1052" s="26"/>
      <c r="BP1052" s="26"/>
      <c r="BQ1052" s="26"/>
      <c r="BR1052" s="26"/>
      <c r="BS1052" s="26"/>
      <c r="BT1052" s="26"/>
      <c r="BU1052" s="26"/>
      <c r="BV1052" s="26"/>
      <c r="BW1052" s="26"/>
    </row>
    <row r="1053" spans="21:75" s="13" customFormat="1">
      <c r="U1053" s="17"/>
      <c r="BL1053" s="26"/>
      <c r="BM1053" s="26"/>
      <c r="BN1053" s="26"/>
      <c r="BO1053" s="26"/>
      <c r="BP1053" s="26"/>
      <c r="BQ1053" s="26"/>
      <c r="BR1053" s="26"/>
      <c r="BS1053" s="26"/>
      <c r="BT1053" s="26"/>
      <c r="BU1053" s="26"/>
      <c r="BV1053" s="26"/>
      <c r="BW1053" s="26"/>
    </row>
    <row r="1054" spans="21:75" s="13" customFormat="1">
      <c r="U1054" s="17"/>
      <c r="BL1054" s="26"/>
      <c r="BM1054" s="26"/>
      <c r="BN1054" s="26"/>
      <c r="BO1054" s="26"/>
      <c r="BP1054" s="26"/>
      <c r="BQ1054" s="26"/>
      <c r="BR1054" s="26"/>
      <c r="BS1054" s="26"/>
      <c r="BT1054" s="26"/>
      <c r="BU1054" s="26"/>
      <c r="BV1054" s="26"/>
      <c r="BW1054" s="26"/>
    </row>
    <row r="1055" spans="21:75" s="13" customFormat="1">
      <c r="U1055" s="17"/>
      <c r="BL1055" s="26"/>
      <c r="BM1055" s="26"/>
      <c r="BN1055" s="26"/>
      <c r="BO1055" s="26"/>
      <c r="BP1055" s="26"/>
      <c r="BQ1055" s="26"/>
      <c r="BR1055" s="26"/>
      <c r="BS1055" s="26"/>
      <c r="BT1055" s="26"/>
      <c r="BU1055" s="26"/>
      <c r="BV1055" s="26"/>
      <c r="BW1055" s="26"/>
    </row>
  </sheetData>
  <mergeCells count="202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BJ78:BK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C79:BC84"/>
    <mergeCell ref="BE79:BE84"/>
    <mergeCell ref="BG79:BG84"/>
    <mergeCell ref="Q80:R80"/>
    <mergeCell ref="I81:S81"/>
    <mergeCell ref="N82:O82"/>
    <mergeCell ref="Q82:R82"/>
    <mergeCell ref="K83:M83"/>
    <mergeCell ref="N83:O83"/>
    <mergeCell ref="Q83:R83"/>
    <mergeCell ref="AQ79:AQ84"/>
    <mergeCell ref="AS79:AS84"/>
    <mergeCell ref="AU79:AU84"/>
    <mergeCell ref="Q79:R79"/>
    <mergeCell ref="I84:J84"/>
    <mergeCell ref="K84:M84"/>
    <mergeCell ref="N84:O84"/>
    <mergeCell ref="BA69:BA74"/>
    <mergeCell ref="BC69:BC74"/>
    <mergeCell ref="BE69:BE74"/>
    <mergeCell ref="BG69:BG74"/>
    <mergeCell ref="Q70:R70"/>
    <mergeCell ref="I71:S71"/>
    <mergeCell ref="N72:O72"/>
    <mergeCell ref="Q72:R72"/>
    <mergeCell ref="K73:M73"/>
    <mergeCell ref="N73:O73"/>
    <mergeCell ref="V78:AC78"/>
    <mergeCell ref="AD78:AG78"/>
    <mergeCell ref="AJ78:AN78"/>
    <mergeCell ref="AO78:BA78"/>
    <mergeCell ref="BB78:BI78"/>
    <mergeCell ref="AW79:AW84"/>
    <mergeCell ref="AY79:AY84"/>
    <mergeCell ref="BA79:BA84"/>
    <mergeCell ref="AJ68:AN68"/>
    <mergeCell ref="AO68:BA68"/>
    <mergeCell ref="BB68:BI68"/>
    <mergeCell ref="BJ68:BK68"/>
    <mergeCell ref="Q69:R69"/>
    <mergeCell ref="AQ69:AQ74"/>
    <mergeCell ref="AS69:AS74"/>
    <mergeCell ref="AU69:AU74"/>
    <mergeCell ref="AW69:AW74"/>
    <mergeCell ref="AY69:AY7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58:AN58"/>
    <mergeCell ref="AO58:BA58"/>
    <mergeCell ref="BB58:BI58"/>
    <mergeCell ref="BJ58:BK58"/>
    <mergeCell ref="AQ59:AQ64"/>
    <mergeCell ref="AS59:AS64"/>
    <mergeCell ref="AU59:AU64"/>
    <mergeCell ref="AW59:AW64"/>
    <mergeCell ref="AY59:AY64"/>
    <mergeCell ref="BA59:BA64"/>
    <mergeCell ref="BC59:BC64"/>
    <mergeCell ref="BE59:BE64"/>
    <mergeCell ref="BG59:BG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A48"/>
    <mergeCell ref="BB48:BI48"/>
    <mergeCell ref="BJ48:BK48"/>
    <mergeCell ref="AQ49:AQ54"/>
    <mergeCell ref="AS49:AS54"/>
    <mergeCell ref="AU49:AU54"/>
    <mergeCell ref="AW49:AW54"/>
    <mergeCell ref="AY49:AY54"/>
    <mergeCell ref="BA49:BA54"/>
    <mergeCell ref="BC49:BC54"/>
    <mergeCell ref="BE49:BE54"/>
    <mergeCell ref="BG49:BG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J38:BK38"/>
    <mergeCell ref="Q34:R34"/>
    <mergeCell ref="N35:O35"/>
    <mergeCell ref="Q35:R35"/>
    <mergeCell ref="BE29:BE34"/>
    <mergeCell ref="BG29:BG34"/>
    <mergeCell ref="BC39:BC44"/>
    <mergeCell ref="BE39:BE44"/>
    <mergeCell ref="BG39:BG44"/>
    <mergeCell ref="I41:S41"/>
    <mergeCell ref="N42:O42"/>
    <mergeCell ref="Q42:R42"/>
    <mergeCell ref="K43:M43"/>
    <mergeCell ref="N43:O43"/>
    <mergeCell ref="Q43:R43"/>
    <mergeCell ref="I44:J44"/>
    <mergeCell ref="AQ39:AQ44"/>
    <mergeCell ref="AS39:AS44"/>
    <mergeCell ref="AU39:AU44"/>
    <mergeCell ref="AW39:AW44"/>
    <mergeCell ref="AY39:AY44"/>
    <mergeCell ref="BA39:BA44"/>
    <mergeCell ref="B38:C41"/>
    <mergeCell ref="G38:G46"/>
    <mergeCell ref="I38:S38"/>
    <mergeCell ref="K44:M44"/>
    <mergeCell ref="N44:O44"/>
    <mergeCell ref="Q44:R44"/>
    <mergeCell ref="N45:O45"/>
    <mergeCell ref="BA29:BA34"/>
    <mergeCell ref="BC29:BC34"/>
    <mergeCell ref="I31:S31"/>
    <mergeCell ref="N32:O32"/>
    <mergeCell ref="Q32:R32"/>
    <mergeCell ref="K33:M33"/>
    <mergeCell ref="N33:O33"/>
    <mergeCell ref="Q33:R33"/>
    <mergeCell ref="V38:AC38"/>
    <mergeCell ref="AD38:AG38"/>
    <mergeCell ref="AJ38:AN38"/>
    <mergeCell ref="AO38:BA38"/>
    <mergeCell ref="BB38:BI38"/>
    <mergeCell ref="Q45:R45"/>
    <mergeCell ref="AD28:AG28"/>
    <mergeCell ref="AJ28:AN28"/>
    <mergeCell ref="AO28:BA28"/>
    <mergeCell ref="BB28:BI28"/>
    <mergeCell ref="BJ28:BK28"/>
    <mergeCell ref="AQ29:AQ34"/>
    <mergeCell ref="AS29:AS34"/>
    <mergeCell ref="AU29:AU34"/>
    <mergeCell ref="AW29:AW34"/>
    <mergeCell ref="AY29:AY34"/>
    <mergeCell ref="V17:AC17"/>
    <mergeCell ref="V25:AC25"/>
    <mergeCell ref="B28:C31"/>
    <mergeCell ref="G28:G36"/>
    <mergeCell ref="I28:P28"/>
    <mergeCell ref="R28:S28"/>
    <mergeCell ref="V28:AC28"/>
    <mergeCell ref="I34:J34"/>
    <mergeCell ref="K34:M34"/>
    <mergeCell ref="N34:O34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K30 K40 K50 K60 K70 K80">
      <formula1>"D3, 2D3, D6, Auto Hit, 2+, 3+, 4+, 5+, 6+"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2017-12-18T15:21:10Z</dcterms:modified>
</cp:coreProperties>
</file>