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 activeTab="1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9" i="25" l="1"/>
  <c r="AX29" i="25" s="1"/>
  <c r="AP29" i="25"/>
  <c r="BF29" i="25"/>
  <c r="AJ33" i="25" l="1"/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BF30" i="26" s="1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P31" i="26" s="1"/>
  <c r="AX31" i="26" s="1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X79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AB30" i="25"/>
  <c r="Z30" i="25"/>
  <c r="Y30" i="25"/>
  <c r="X30" i="25"/>
  <c r="V30" i="25"/>
  <c r="AB29" i="25"/>
  <c r="AP36" i="25" s="1"/>
  <c r="Z29" i="25"/>
  <c r="AJ30" i="25" s="1"/>
  <c r="AJ35" i="25" s="1"/>
  <c r="Y29" i="25"/>
  <c r="V29" i="25"/>
  <c r="I28" i="25"/>
  <c r="B28" i="25"/>
  <c r="AZ29" i="25" l="1"/>
  <c r="BF30" i="25"/>
  <c r="AJ29" i="25"/>
  <c r="AJ34" i="25" s="1"/>
  <c r="AJ32" i="25"/>
  <c r="AJ36" i="25" s="1"/>
  <c r="AL32" i="26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AJ31" i="25" s="1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L30" i="25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5" i="25" s="1"/>
  <c r="AL33" i="25"/>
  <c r="AL34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AR29" i="25" l="1"/>
  <c r="BD29" i="25" s="1"/>
  <c r="AT29" i="25"/>
  <c r="BB29" i="25" s="1"/>
  <c r="BH29" i="25" s="1"/>
  <c r="AT34" i="25"/>
  <c r="BN64" i="26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32" i="25"/>
  <c r="AT33" i="25"/>
  <c r="AR34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J29" i="25" l="1"/>
  <c r="BL29" i="25" s="1"/>
  <c r="BN29" i="25"/>
  <c r="AR32" i="25"/>
  <c r="AR31" i="25"/>
  <c r="AT30" i="25"/>
  <c r="AT31" i="25"/>
  <c r="AT32" i="25"/>
  <c r="AR33" i="25"/>
  <c r="AR30" i="25"/>
  <c r="BP64" i="26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AZ30" i="25"/>
  <c r="BB30" i="25" s="1"/>
  <c r="BH30" i="25" s="1"/>
  <c r="AX30" i="25"/>
  <c r="AZ32" i="25"/>
  <c r="AX32" i="25"/>
  <c r="AZ34" i="25"/>
  <c r="BB34" i="25" s="1"/>
  <c r="AX34" i="25"/>
  <c r="BD34" i="25" s="1"/>
  <c r="AZ31" i="25"/>
  <c r="AX31" i="25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B31" i="25" l="1"/>
  <c r="BD32" i="25"/>
  <c r="BB32" i="25"/>
  <c r="BH32" i="25" s="1"/>
  <c r="BJ32" i="25" s="1"/>
  <c r="BL32" i="25" s="1"/>
  <c r="BD33" i="25"/>
  <c r="BD31" i="25"/>
  <c r="BD30" i="25"/>
  <c r="BJ30" i="25" s="1"/>
  <c r="BL30" i="25" s="1"/>
  <c r="BR59" i="26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P29" i="25"/>
  <c r="BH34" i="25"/>
  <c r="BJ34" i="25" s="1"/>
  <c r="BL34" i="25" s="1"/>
  <c r="BN34" i="25"/>
  <c r="BH33" i="25"/>
  <c r="BN33" i="25"/>
  <c r="BN32" i="25"/>
  <c r="BH31" i="25"/>
  <c r="BN31" i="25"/>
  <c r="BN30" i="25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BP34" i="25" l="1"/>
  <c r="BJ33" i="25"/>
  <c r="BL33" i="25" s="1"/>
  <c r="BP33" i="25" s="1"/>
  <c r="BJ31" i="25"/>
  <c r="BL31" i="25" s="1"/>
  <c r="E31" i="25" s="1"/>
  <c r="F31" i="25" s="1"/>
  <c r="E29" i="25"/>
  <c r="F29" i="25" s="1"/>
  <c r="E30" i="25"/>
  <c r="F30" i="25" s="1"/>
  <c r="E32" i="25"/>
  <c r="F32" i="25" s="1"/>
  <c r="BP30" i="25"/>
  <c r="AH100" i="26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4" i="25"/>
  <c r="F34" i="25" s="1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BP31" i="25" l="1"/>
  <c r="BR29" i="25" s="1"/>
  <c r="BR30" i="25" s="1"/>
  <c r="E36" i="25" s="1"/>
  <c r="F36" i="25" s="1"/>
  <c r="CQ141" i="25" s="1"/>
  <c r="E33" i="25"/>
  <c r="F33" i="25" s="1"/>
  <c r="CR148" i="26"/>
  <c r="F97" i="26"/>
  <c r="CQ147" i="26" s="1"/>
  <c r="CR147" i="26"/>
  <c r="F117" i="26"/>
  <c r="CQ149" i="26" s="1"/>
  <c r="CR144" i="25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<sst xmlns="http://schemas.openxmlformats.org/spreadsheetml/2006/main" count="1730" uniqueCount="136">
  <si>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</si>
  <si>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</si>
  <si>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</si>
  <si>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</si>
  <si>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</si>
  <si>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</si>
  <si>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</si>
  <si>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</si>
  <si>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</si>
  <si>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</si>
  <si>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</si>
  <si>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</si>
  <si>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</si>
  <si>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</si>
  <si>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</si>
  <si>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</si>
  <si>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</si>
  <si>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</si>
  <si>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</si>
  <si>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</si>
  <si>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</si>
  <si>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</si>
  <si>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</si>
  <si>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</si>
  <si>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</si>
  <si>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</si>
  <si>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</si>
  <si>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</si>
  <si>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</si>
  <si>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</si>
  <si>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</si>
  <si>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</si>
  <si>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</si>
  <si>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</si>
  <si>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</si>
  <si>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</si>
  <si>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</si>
  <si>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</si>
  <si>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</si>
  <si>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</si>
  <si>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</si>
  <si>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</si>
  <si>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</si>
  <si>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</si>
  <si>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</si>
  <si>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</si>
  <si>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</si>
  <si>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</si>
  <si>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</si>
  <si>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</si>
  <si>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</si>
  <si>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</si>
  <si>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</si>
  <si>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</si>
  <si>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</si>
  <si>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</si>
  <si>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</si>
  <si>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</si>
  <si>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</si>
  <si>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</si>
  <si>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</si>
  <si>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</si>
  <si>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</si>
  <si>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</si>
  <si>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</si>
  <si>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</si>
  <si>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</si>
  <si>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</si>
  <si>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</si>
  <si>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</si>
  <si>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</si>
  <si>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</si>
  <si>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</si>
  <si>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</si>
  <si>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</si>
  <si>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</si>
  <si>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</si>
  <si>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</si>
  <si>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</si>
  <si>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</si>
  <si>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</si>
  <si>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</si>
  <si>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</si>
  <si>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</si>
  <si>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</si>
  <si>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</si>
  <si>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</si>
  <si>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</si>
  <si>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</si>
  <si>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</si>
  <si>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</si>
  <si>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</si>
  <si>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</si>
  <si>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</si>
  <si>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</si>
  <si>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</si>
  <si>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</si>
  <si>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</si>
  <si>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</si>
  <si>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</si>
  <si>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</si>
  <si>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</si>
  <si>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</si>
  <si>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</si>
  <si>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</si>
  <si>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</si>
  <si>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</si>
  <si>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</si>
  <si>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</si>
  <si>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</si>
  <si>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</si>
  <si>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</si>
  <si>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</si>
  <si>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</si>
  <si>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</si>
  <si>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</si>
  <si>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</si>
  <si>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</si>
  <si>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</si>
  <si>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</si>
  <si>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</si>
  <si>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</si>
  <si>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</si>
  <si>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</si>
  <si>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</si>
  <si>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</si>
  <si>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</si>
  <si>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</si>
  <si>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</si>
  <si>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D6</t>
  </si>
  <si>
    <t>Chaplain</t>
  </si>
  <si>
    <t>GM</t>
  </si>
  <si>
    <t>Hammer</t>
  </si>
  <si>
    <t>SB</t>
  </si>
  <si>
    <t>Lascannon</t>
  </si>
  <si>
    <t>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</si>
</sst>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 vertical="top" wrapText="1"/>
    </xf>
    <xf numFmtId="0" fontId="5" fillId="4" borderId="0" xfId="4" applyFont="1" applyBorder="1" applyAlignment="1">
      <alignment horizontal="center" vertical="center" wrapText="1"/>
    </xf>
    <xf numFmtId="0" fontId="5" fillId="4" borderId="11" xfId="4" applyFont="1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5.1851851851851857E-2</c:v>
                </c:pt>
                <c:pt idx="3">
                  <c:v>5.1851851851851857E-2</c:v>
                </c:pt>
                <c:pt idx="4">
                  <c:v>5.1851851851851857E-2</c:v>
                </c:pt>
                <c:pt idx="5">
                  <c:v>5.1851851851851857E-2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12176"/>
        <c:axId val="399514136"/>
      </c:scatterChart>
      <c:valAx>
        <c:axId val="39951217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4136"/>
        <c:crosses val="autoZero"/>
        <c:crossBetween val="midCat"/>
        <c:majorUnit val="1"/>
        <c:minorUnit val="1"/>
      </c:valAx>
      <c:valAx>
        <c:axId val="3995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11.851851851851849</c:v>
                </c:pt>
                <c:pt idx="1">
                  <c:v>11.851851851851849</c:v>
                </c:pt>
                <c:pt idx="2">
                  <c:v>8.8888888888888875</c:v>
                </c:pt>
                <c:pt idx="3">
                  <c:v>5.9259259259259247</c:v>
                </c:pt>
                <c:pt idx="4">
                  <c:v>5.9259259259259247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2.592592592592593</c:v>
                </c:pt>
                <c:pt idx="3">
                  <c:v>2.592592592592593</c:v>
                </c:pt>
                <c:pt idx="4">
                  <c:v>2.592592592592593</c:v>
                </c:pt>
                <c:pt idx="5">
                  <c:v>2.592592592592593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07864"/>
        <c:axId val="399508256"/>
      </c:scatterChart>
      <c:valAx>
        <c:axId val="39950786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8256"/>
        <c:crosses val="autoZero"/>
        <c:crossBetween val="midCat"/>
        <c:majorUnit val="1"/>
        <c:minorUnit val="1"/>
      </c:valAx>
      <c:valAx>
        <c:axId val="399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checked="Checked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="" xmlns:a16="http://schemas.microsoft.com/office/drawing/2014/main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="" xmlns:a16="http://schemas.microsoft.com/office/drawing/2014/main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="" xmlns:a16="http://schemas.microsoft.com/office/drawing/2014/main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="" xmlns:a16="http://schemas.microsoft.com/office/drawing/2014/main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="" xmlns:a16="http://schemas.microsoft.com/office/drawing/2014/main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="" xmlns:a16="http://schemas.microsoft.com/office/drawing/2014/main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="" xmlns:a16="http://schemas.microsoft.com/office/drawing/2014/main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="" xmlns:a16="http://schemas.microsoft.com/office/drawing/2014/main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="" xmlns:a16="http://schemas.microsoft.com/office/drawing/2014/main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="" xmlns:a16="http://schemas.microsoft.com/office/drawing/2014/main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="" xmlns:a16="http://schemas.microsoft.com/office/drawing/2014/main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="" xmlns:a16="http://schemas.microsoft.com/office/drawing/2014/main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="" xmlns:a16="http://schemas.microsoft.com/office/drawing/2014/main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="" xmlns:a16="http://schemas.microsoft.com/office/drawing/2014/main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="" xmlns:a16="http://schemas.microsoft.com/office/drawing/2014/main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="" xmlns:a16="http://schemas.microsoft.com/office/drawing/2014/main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="" xmlns:a16="http://schemas.microsoft.com/office/drawing/2014/main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="" xmlns:a16="http://schemas.microsoft.com/office/drawing/2014/main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="" xmlns:a16="http://schemas.microsoft.com/office/drawing/2014/main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="" xmlns:a16="http://schemas.microsoft.com/office/drawing/2014/main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="" xmlns:a16="http://schemas.microsoft.com/office/drawing/2014/main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="" xmlns:a16="http://schemas.microsoft.com/office/drawing/2014/main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="" xmlns:a16="http://schemas.microsoft.com/office/drawing/2014/main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="" xmlns:a16="http://schemas.microsoft.com/office/drawing/2014/main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="" xmlns:a16="http://schemas.microsoft.com/office/drawing/2014/main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="" xmlns:a16="http://schemas.microsoft.com/office/drawing/2014/main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="" xmlns:a16="http://schemas.microsoft.com/office/drawing/2014/main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="" xmlns:a16="http://schemas.microsoft.com/office/drawing/2014/main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="" xmlns:a16="http://schemas.microsoft.com/office/drawing/2014/main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="" xmlns:a16="http://schemas.microsoft.com/office/drawing/2014/main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="" xmlns:a16="http://schemas.microsoft.com/office/drawing/2014/main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="" xmlns:a16="http://schemas.microsoft.com/office/drawing/2014/main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="" xmlns:a16="http://schemas.microsoft.com/office/drawing/2014/main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="" xmlns:a16="http://schemas.microsoft.com/office/drawing/2014/main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="" xmlns:a16="http://schemas.microsoft.com/office/drawing/2014/main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="" xmlns:a16="http://schemas.microsoft.com/office/drawing/2014/main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="" xmlns:a16="http://schemas.microsoft.com/office/drawing/2014/main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="" xmlns:a16="http://schemas.microsoft.com/office/drawing/2014/main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="" xmlns:a16="http://schemas.microsoft.com/office/drawing/2014/main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="" xmlns:a16="http://schemas.microsoft.com/office/drawing/2014/main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="" xmlns:a16="http://schemas.microsoft.com/office/drawing/2014/main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="" xmlns:a16="http://schemas.microsoft.com/office/drawing/2014/main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="" xmlns:a16="http://schemas.microsoft.com/office/drawing/2014/main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="" xmlns:a16="http://schemas.microsoft.com/office/drawing/2014/main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="" xmlns:a16="http://schemas.microsoft.com/office/drawing/2014/main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="" xmlns:a16="http://schemas.microsoft.com/office/drawing/2014/main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="" xmlns:a16="http://schemas.microsoft.com/office/drawing/2014/main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="" xmlns:a16="http://schemas.microsoft.com/office/drawing/2014/main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="" xmlns:a16="http://schemas.microsoft.com/office/drawing/2014/main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="" xmlns:a16="http://schemas.microsoft.com/office/drawing/2014/main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="" xmlns:a16="http://schemas.microsoft.com/office/drawing/2014/main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="" xmlns:a16="http://schemas.microsoft.com/office/drawing/2014/main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="" xmlns:a16="http://schemas.microsoft.com/office/drawing/2014/main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="" xmlns:a16="http://schemas.microsoft.com/office/drawing/2014/main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="" xmlns:a16="http://schemas.microsoft.com/office/drawing/2014/main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="" xmlns:a16="http://schemas.microsoft.com/office/drawing/2014/main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="" xmlns:a16="http://schemas.microsoft.com/office/drawing/2014/main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="" xmlns:a16="http://schemas.microsoft.com/office/drawing/2014/main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="" xmlns:a16="http://schemas.microsoft.com/office/drawing/2014/main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="" xmlns:a16="http://schemas.microsoft.com/office/drawing/2014/main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="" xmlns:a16="http://schemas.microsoft.com/office/drawing/2014/main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="" xmlns:a16="http://schemas.microsoft.com/office/drawing/2014/main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="" xmlns:a16="http://schemas.microsoft.com/office/drawing/2014/main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="" xmlns:a16="http://schemas.microsoft.com/office/drawing/2014/main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="" xmlns:a16="http://schemas.microsoft.com/office/drawing/2014/main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="" xmlns:a16="http://schemas.microsoft.com/office/drawing/2014/main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="" xmlns:a16="http://schemas.microsoft.com/office/drawing/2014/main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="" xmlns:a16="http://schemas.microsoft.com/office/drawing/2014/main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="" xmlns:a16="http://schemas.microsoft.com/office/drawing/2014/main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="" xmlns:a16="http://schemas.microsoft.com/office/drawing/2014/main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="" xmlns:a16="http://schemas.microsoft.com/office/drawing/2014/main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="" xmlns:a16="http://schemas.microsoft.com/office/drawing/2014/main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="" xmlns:a16="http://schemas.microsoft.com/office/drawing/2014/main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="" xmlns:a16="http://schemas.microsoft.com/office/drawing/2014/main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="" xmlns:a16="http://schemas.microsoft.com/office/drawing/2014/main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="" xmlns:a16="http://schemas.microsoft.com/office/drawing/2014/main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="" xmlns:a16="http://schemas.microsoft.com/office/drawing/2014/main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="" xmlns:a16="http://schemas.microsoft.com/office/drawing/2014/main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="" xmlns:a16="http://schemas.microsoft.com/office/drawing/2014/main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="" xmlns:a16="http://schemas.microsoft.com/office/drawing/2014/main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="" xmlns:a16="http://schemas.microsoft.com/office/drawing/2014/main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="" xmlns:a16="http://schemas.microsoft.com/office/drawing/2014/main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="" xmlns:a16="http://schemas.microsoft.com/office/drawing/2014/main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="" xmlns:a16="http://schemas.microsoft.com/office/drawing/2014/main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="" xmlns:a16="http://schemas.microsoft.com/office/drawing/2014/main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="" xmlns:a16="http://schemas.microsoft.com/office/drawing/2014/main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="" xmlns:a16="http://schemas.microsoft.com/office/drawing/2014/main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="" xmlns:a16="http://schemas.microsoft.com/office/drawing/2014/main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="" xmlns:a16="http://schemas.microsoft.com/office/drawing/2014/main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="" xmlns:a16="http://schemas.microsoft.com/office/drawing/2014/main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="" xmlns:a16="http://schemas.microsoft.com/office/drawing/2014/main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="" xmlns:a16="http://schemas.microsoft.com/office/drawing/2014/main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="" xmlns:a16="http://schemas.microsoft.com/office/drawing/2014/main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="" xmlns:a16="http://schemas.microsoft.com/office/drawing/2014/main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="" xmlns:a16="http://schemas.microsoft.com/office/drawing/2014/main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="" xmlns:a16="http://schemas.microsoft.com/office/drawing/2014/main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="" xmlns:a16="http://schemas.microsoft.com/office/drawing/2014/main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="" xmlns:a16="http://schemas.microsoft.com/office/drawing/2014/main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="" xmlns:a16="http://schemas.microsoft.com/office/drawing/2014/main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="" xmlns:a16="http://schemas.microsoft.com/office/drawing/2014/main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="" xmlns:a16="http://schemas.microsoft.com/office/drawing/2014/main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="" xmlns:a16="http://schemas.microsoft.com/office/drawing/2014/main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="" xmlns:a16="http://schemas.microsoft.com/office/drawing/2014/main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="" xmlns:a16="http://schemas.microsoft.com/office/drawing/2014/main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="" xmlns:a16="http://schemas.microsoft.com/office/drawing/2014/main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="" xmlns:a16="http://schemas.microsoft.com/office/drawing/2014/main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="" xmlns:a16="http://schemas.microsoft.com/office/drawing/2014/main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="" xmlns:a16="http://schemas.microsoft.com/office/drawing/2014/main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=""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=""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=""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=""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=""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=""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=""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=""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=""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=""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=""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=""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=""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=""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=""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=""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=""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=""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=""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=""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=""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=""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=""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=""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=""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=""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=""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=""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=""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=""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=""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=""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=""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=""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=""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=""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=""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=""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=""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=""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=""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=""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=""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=""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=""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=""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=""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=""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=""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=""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=""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=""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=""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=""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=""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=""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=""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=""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=""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=""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=""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=""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=""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=""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=""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=""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=""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=""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=""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=""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=""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=""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=""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=""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=""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=""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=""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=""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=""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=""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=""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=""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=""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=""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=""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=""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=""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=""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=""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=""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=""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=""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=""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=""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=""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=""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=""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=""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=""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=""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=""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=""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=""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=""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=""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=""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=""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U1" activePane="topRight" state="frozen"/>
      <selection activeCell="A27" sqref="A27"/>
      <selection pane="topRight" activeCell="N30" sqref="N3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SBs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SBs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200"/>
      <c r="AI28" s="200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00"/>
      <c r="BG28" s="200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3"/>
      <c r="CR28" s="93"/>
    </row>
    <row r="29" spans="1:165" ht="15" customHeight="1">
      <c r="A29" s="121"/>
      <c r="B29" s="212"/>
      <c r="C29" s="212"/>
      <c r="D29" s="54" t="s">
        <v>1</v>
      </c>
      <c r="E29" s="164">
        <f>IF(AND(AD29,AF36),BL29+BN29,NA())</f>
        <v>11.851851851851849</v>
      </c>
      <c r="F29" s="30" t="e">
        <f>IFERROR(E29/P30,NA())</f>
        <v>#N/A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17.777777777777775</v>
      </c>
      <c r="AS29" s="222" t="s">
        <v>121</v>
      </c>
      <c r="AT29" s="203">
        <f>IF(AND(AN29&lt;AP36,AF32),AB29*AL35,AP36*AL35)</f>
        <v>0</v>
      </c>
      <c r="AU29" s="222" t="s">
        <v>109</v>
      </c>
      <c r="AV29" s="20">
        <f>IF(AF32,AL35-(AL35*AN29),IF(AF31,(1/6)*AL35,0))</f>
        <v>0</v>
      </c>
      <c r="AW29" s="222" t="s">
        <v>60</v>
      </c>
      <c r="AX29" s="20">
        <f t="shared" ref="AX29:AX34" si="0">AV29*AP29</f>
        <v>0</v>
      </c>
      <c r="AY29" s="222" t="s">
        <v>122</v>
      </c>
      <c r="AZ29" s="20">
        <f>AV29*AP36</f>
        <v>0</v>
      </c>
      <c r="BA29" s="222" t="s">
        <v>110</v>
      </c>
      <c r="BB29" s="203">
        <f t="shared" ref="BB29:BB34" si="1">AT29+AZ29</f>
        <v>0</v>
      </c>
      <c r="BC29" s="222" t="s">
        <v>117</v>
      </c>
      <c r="BD29" s="20">
        <f t="shared" ref="BD29:BD34" si="2">SUM(AR29,AX29)</f>
        <v>17.777777777777775</v>
      </c>
      <c r="BE29" s="222" t="s">
        <v>63</v>
      </c>
      <c r="BF29" s="203">
        <f>IF((1-(V29+V33))&gt;1,1,1-(V29+V33))</f>
        <v>0.66666666666666663</v>
      </c>
      <c r="BG29" s="203" t="s">
        <v>105</v>
      </c>
      <c r="BH29" s="20">
        <f>IF(AB32&lt;0,BB29*BF30,BB29*BF29)</f>
        <v>0</v>
      </c>
      <c r="BI29" s="222" t="s">
        <v>102</v>
      </c>
      <c r="BJ29" s="203">
        <f>BH29+((BD29-BB29)*BF29)</f>
        <v>11.851851851851849</v>
      </c>
      <c r="BK29" s="222" t="s">
        <v>103</v>
      </c>
      <c r="BL29" s="18">
        <f>IF(AB31&gt;0,(BH29*AB31)+((BJ29-BH29)*V34),BJ29*V34)</f>
        <v>11.851851851851849</v>
      </c>
      <c r="BM29" s="222" t="s">
        <v>65</v>
      </c>
      <c r="BN29" s="18">
        <f>(AL34*Z32)+(AB30*BB29)</f>
        <v>0</v>
      </c>
      <c r="BO29" s="222" t="s">
        <v>64</v>
      </c>
      <c r="BP29" s="203">
        <f>IF(AD29,BL29+BN29,NA())</f>
        <v>11.851851851851849</v>
      </c>
      <c r="BQ29" s="123" t="s">
        <v>46</v>
      </c>
      <c r="BR29" s="18">
        <f>IFERROR(IF(AD29,BP29,0)+IF(AD30,BP30,0)+IF(AD31,BP31,0)+IF(AD32,BP32,0)+IF(AD33,BP33,0)+IF(AD34,BP34,0),NA())</f>
        <v>44.444444444444436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>
        <f>IF(AND(AD30,AF36),BL30+BN30,NA())</f>
        <v>11.851851851851849</v>
      </c>
      <c r="F30" s="30" t="e">
        <f>IFERROR(E30/P30,NA())</f>
        <v>#N/A</v>
      </c>
      <c r="G30" s="214"/>
      <c r="H30" s="84"/>
      <c r="I30" s="5" t="s">
        <v>135</v>
      </c>
      <c r="J30" s="5" t="s">
        <v>18</v>
      </c>
      <c r="K30" s="5" t="s">
        <v>20</v>
      </c>
      <c r="L30" s="5">
        <v>40</v>
      </c>
      <c r="M30" s="5">
        <v>5</v>
      </c>
      <c r="N30" s="5">
        <v>-1</v>
      </c>
      <c r="O30" s="5">
        <v>1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0.66666666666666663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17.777777777777775</v>
      </c>
      <c r="AS30" s="222"/>
      <c r="AT30" s="203">
        <f>IF(AND(AN30&lt;AP36,AF32),AB29*AL35,AP36*AL35)</f>
        <v>0</v>
      </c>
      <c r="AU30" s="222"/>
      <c r="AV30" s="20">
        <f>IF(AF32,AL35-(AL35*AN30),IF(AF31,(1/6)*AL35,0))</f>
        <v>0</v>
      </c>
      <c r="AW30" s="222"/>
      <c r="AX30" s="20">
        <f t="shared" si="0"/>
        <v>0</v>
      </c>
      <c r="AY30" s="222"/>
      <c r="AZ30" s="20">
        <f>AV30*AP36</f>
        <v>0</v>
      </c>
      <c r="BA30" s="222"/>
      <c r="BB30" s="203">
        <f t="shared" si="1"/>
        <v>0</v>
      </c>
      <c r="BC30" s="222"/>
      <c r="BD30" s="20">
        <f t="shared" si="2"/>
        <v>17.777777777777775</v>
      </c>
      <c r="BE30" s="222"/>
      <c r="BF30" s="203">
        <f>IF((1-(V29+AB32))&gt;1,1,1-(V29+AB32))</f>
        <v>0.5</v>
      </c>
      <c r="BG30" s="203" t="s">
        <v>104</v>
      </c>
      <c r="BH30" s="20">
        <f>IF(AB32&lt;0,BB30*BF30,BB30*BF29)</f>
        <v>0</v>
      </c>
      <c r="BI30" s="222"/>
      <c r="BJ30" s="203">
        <f>BH30+((BD30-BB30)*BF29)</f>
        <v>11.851851851851849</v>
      </c>
      <c r="BK30" s="222"/>
      <c r="BL30" s="18">
        <f>IF(AB31&gt;0,(BH30*AB31)+((BJ30-BH30)*V34),BJ30*V34)</f>
        <v>11.851851851851849</v>
      </c>
      <c r="BM30" s="222"/>
      <c r="BN30" s="18">
        <f>(AL34*Z32)+(AB30*BB30)</f>
        <v>0</v>
      </c>
      <c r="BO30" s="222"/>
      <c r="BP30" s="203">
        <f t="shared" ref="BP30:BP34" si="3">IF(AD30,BL30+BN30,NA())</f>
        <v>11.851851851851849</v>
      </c>
      <c r="BQ30" s="123" t="s">
        <v>47</v>
      </c>
      <c r="BR30" s="18">
        <f>IFERROR(BR29/AD35,NA())</f>
        <v>8.8888888888888875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>
        <f>IF(AND(AD31,AF36),BL31+BN31,NA())</f>
        <v>8.8888888888888875</v>
      </c>
      <c r="F31" s="30" t="e">
        <f>IFERROR(E31/P30,NA())</f>
        <v>#N/A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40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26.666666666666664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13.333333333333332</v>
      </c>
      <c r="AS31" s="222"/>
      <c r="AT31" s="203">
        <f>IF(AND(AN31&lt;AP36,AF32),AB29*AL35,AP36*AL35)</f>
        <v>0</v>
      </c>
      <c r="AU31" s="222"/>
      <c r="AV31" s="20">
        <f>IF(AF32,AL35-(AL35*AN31),IF(AF31,(1/6)*AL35,0))</f>
        <v>0</v>
      </c>
      <c r="AW31" s="222"/>
      <c r="AX31" s="20">
        <f t="shared" si="0"/>
        <v>0</v>
      </c>
      <c r="AY31" s="222"/>
      <c r="AZ31" s="20">
        <f>AV31*AP36</f>
        <v>0</v>
      </c>
      <c r="BA31" s="222"/>
      <c r="BB31" s="203">
        <f t="shared" si="1"/>
        <v>0</v>
      </c>
      <c r="BC31" s="222"/>
      <c r="BD31" s="20">
        <f t="shared" si="2"/>
        <v>13.333333333333332</v>
      </c>
      <c r="BE31" s="222"/>
      <c r="BF31" s="203"/>
      <c r="BG31" s="203"/>
      <c r="BH31" s="20">
        <f>IF(AB32&lt;0,BB31*BF30,BB31*BF29)</f>
        <v>0</v>
      </c>
      <c r="BI31" s="222"/>
      <c r="BJ31" s="203">
        <f>BH31+((BD31-BB31)*BF29)</f>
        <v>8.8888888888888875</v>
      </c>
      <c r="BK31" s="222"/>
      <c r="BL31" s="18">
        <f>IF(AB31&gt;0,(BH31*AB31)+((BJ31-BH31)*V34),BJ31*V34)</f>
        <v>8.8888888888888875</v>
      </c>
      <c r="BM31" s="222"/>
      <c r="BN31" s="18">
        <f>(AL34*Z32)+(AB30*BB31)</f>
        <v>0</v>
      </c>
      <c r="BO31" s="222"/>
      <c r="BP31" s="203">
        <f t="shared" si="3"/>
        <v>8.8888888888888875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5.9259259259259247</v>
      </c>
      <c r="F32" s="30" t="e">
        <f>IFERROR(E32/P30,NA())</f>
        <v>#N/A</v>
      </c>
      <c r="G32" s="214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5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8.8888888888888875</v>
      </c>
      <c r="AS32" s="222"/>
      <c r="AT32" s="203">
        <f>IF(AND(AN32&lt;AP36,AF32),AB29*AL35,AP36*AL35)</f>
        <v>0</v>
      </c>
      <c r="AU32" s="222"/>
      <c r="AV32" s="20">
        <f>IF(AF32,AL35-(AL35*AN32),IF(AF31,(1/6)*AL35,0))</f>
        <v>0</v>
      </c>
      <c r="AW32" s="222"/>
      <c r="AX32" s="20">
        <f t="shared" si="0"/>
        <v>0</v>
      </c>
      <c r="AY32" s="222"/>
      <c r="AZ32" s="20">
        <f>AV32*AP36</f>
        <v>0</v>
      </c>
      <c r="BA32" s="222"/>
      <c r="BB32" s="203">
        <f t="shared" si="1"/>
        <v>0</v>
      </c>
      <c r="BC32" s="222"/>
      <c r="BD32" s="20">
        <f t="shared" si="2"/>
        <v>8.8888888888888875</v>
      </c>
      <c r="BE32" s="222"/>
      <c r="BF32" s="203"/>
      <c r="BG32" s="203"/>
      <c r="BH32" s="20">
        <f>IF(AB32&lt;0,BB32*BF30,BB32*BF29)</f>
        <v>0</v>
      </c>
      <c r="BI32" s="222"/>
      <c r="BJ32" s="203">
        <f>BH32+((BD32-BB32)*BF29)</f>
        <v>5.9259259259259247</v>
      </c>
      <c r="BK32" s="222"/>
      <c r="BL32" s="18">
        <f>IF(AB31&gt;0,(BH32*AB31)+((BJ32-BH32)*V34),BJ32*V34)</f>
        <v>5.9259259259259247</v>
      </c>
      <c r="BM32" s="222"/>
      <c r="BN32" s="18">
        <f>(AL34*Z32)+(AB30*BB32)</f>
        <v>0</v>
      </c>
      <c r="BO32" s="222"/>
      <c r="BP32" s="203">
        <f t="shared" si="3"/>
        <v>5.9259259259259247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5.9259259259259247</v>
      </c>
      <c r="F33" s="30" t="e">
        <f>IFERROR(E33/P30,NA())</f>
        <v>#N/A</v>
      </c>
      <c r="G33" s="214"/>
      <c r="H33" s="87"/>
      <c r="I33" s="80"/>
      <c r="J33" s="20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-0.16666666666666666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8.8888888888888875</v>
      </c>
      <c r="AS33" s="222"/>
      <c r="AT33" s="203">
        <f>IF(AND(AN33&lt;AP36,AF32),AB29*AL35,AP36*AL35)</f>
        <v>0</v>
      </c>
      <c r="AU33" s="222"/>
      <c r="AV33" s="20">
        <f>IF(AF32,AL35-(AL35*AN33),IF(AF31,(1/6)*AL35,0))</f>
        <v>0</v>
      </c>
      <c r="AW33" s="222"/>
      <c r="AX33" s="20">
        <f t="shared" si="0"/>
        <v>0</v>
      </c>
      <c r="AY33" s="222"/>
      <c r="AZ33" s="20">
        <f>AV33*AP36</f>
        <v>0</v>
      </c>
      <c r="BA33" s="222"/>
      <c r="BB33" s="203">
        <f t="shared" si="1"/>
        <v>0</v>
      </c>
      <c r="BC33" s="222"/>
      <c r="BD33" s="20">
        <f t="shared" si="2"/>
        <v>8.8888888888888875</v>
      </c>
      <c r="BE33" s="222"/>
      <c r="BF33" s="203"/>
      <c r="BG33" s="203"/>
      <c r="BH33" s="20">
        <f>IF(AB32&lt;0,BB33*BF30,BB33*BF29)</f>
        <v>0</v>
      </c>
      <c r="BI33" s="222"/>
      <c r="BJ33" s="203">
        <f>BH33+((BD33-BB33)*BF29)</f>
        <v>5.9259259259259247</v>
      </c>
      <c r="BK33" s="222"/>
      <c r="BL33" s="18">
        <f>IF(AB31&gt;0,(BH33*AB31)+((BJ33-BH33)*V34),BJ33*V34)</f>
        <v>5.9259259259259247</v>
      </c>
      <c r="BM33" s="222"/>
      <c r="BN33" s="18">
        <f>(AL34*Z32)+(AB30*BB33)</f>
        <v>0</v>
      </c>
      <c r="BO33" s="222"/>
      <c r="BP33" s="203">
        <f t="shared" si="3"/>
        <v>5.9259259259259247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14"/>
      <c r="H34" s="84"/>
      <c r="I34" s="220" t="s">
        <v>30</v>
      </c>
      <c r="J34" s="220"/>
      <c r="K34" s="220" t="s">
        <v>31</v>
      </c>
      <c r="L34" s="220"/>
      <c r="M34" s="220"/>
      <c r="N34" s="219" t="s">
        <v>29</v>
      </c>
      <c r="O34" s="219"/>
      <c r="P34" s="5">
        <v>0</v>
      </c>
      <c r="Q34" s="219" t="s">
        <v>45</v>
      </c>
      <c r="R34" s="21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0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0.33333333333333331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8.8888888888888875</v>
      </c>
      <c r="AS34" s="222"/>
      <c r="AT34" s="203">
        <f>IF(AND(AN34&lt;AP36,AF32),AB29*AL35,AP36*AL35)</f>
        <v>0</v>
      </c>
      <c r="AU34" s="222"/>
      <c r="AV34" s="20">
        <f>IF(AF32,AL35-(AL35*AN34),IF(AF31,(1/6)*AL35,0))</f>
        <v>0</v>
      </c>
      <c r="AW34" s="222"/>
      <c r="AX34" s="20">
        <f t="shared" si="0"/>
        <v>0</v>
      </c>
      <c r="AY34" s="222"/>
      <c r="AZ34" s="20">
        <f>AV34*AP36</f>
        <v>0</v>
      </c>
      <c r="BA34" s="222"/>
      <c r="BB34" s="203">
        <f t="shared" si="1"/>
        <v>0</v>
      </c>
      <c r="BC34" s="222"/>
      <c r="BD34" s="20">
        <f t="shared" si="2"/>
        <v>8.8888888888888875</v>
      </c>
      <c r="BE34" s="222"/>
      <c r="BF34" s="203"/>
      <c r="BG34" s="203"/>
      <c r="BH34" s="20">
        <f>IF(AB32&lt;0,BB34*BF30,BB34*BF29)</f>
        <v>0</v>
      </c>
      <c r="BI34" s="222"/>
      <c r="BJ34" s="203">
        <f>BH34+((BD34-BB34)*BF29)</f>
        <v>5.9259259259259247</v>
      </c>
      <c r="BK34" s="222"/>
      <c r="BL34" s="18">
        <f>IF(AB31&gt;0,(BH34*AB31)+((BJ34-BH34)*V34),BJ34*V34)</f>
        <v>5.9259259259259247</v>
      </c>
      <c r="BM34" s="222"/>
      <c r="BN34" s="18">
        <f>(AL34*Z32)+(AB30*BB34)</f>
        <v>0</v>
      </c>
      <c r="BO34" s="222"/>
      <c r="BP34" s="203" t="e">
        <f t="shared" si="3"/>
        <v>#N/A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19" t="s">
        <v>26</v>
      </c>
      <c r="O35" s="219"/>
      <c r="P35" s="5">
        <v>0</v>
      </c>
      <c r="Q35" s="221" t="s">
        <v>58</v>
      </c>
      <c r="R35" s="22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5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26.666666666666664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2</v>
      </c>
      <c r="D36" s="29" t="s">
        <v>22</v>
      </c>
      <c r="E36" s="179">
        <f>IFERROR(BR30,NA())</f>
        <v>8.8888888888888875</v>
      </c>
      <c r="F36" s="3" t="e">
        <f>IFERROR(E36/P30,NA())</f>
        <v>#N/A</v>
      </c>
      <c r="G36" s="214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Lascannon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Lascannon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200"/>
      <c r="AI38" s="200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00"/>
      <c r="BG38" s="200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3"/>
    </row>
    <row r="39" spans="1:71" ht="15" customHeight="1">
      <c r="A39" s="126"/>
      <c r="B39" s="225"/>
      <c r="C39" s="225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0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1.1111111111111114</v>
      </c>
      <c r="AS39" s="222" t="s">
        <v>121</v>
      </c>
      <c r="AT39" s="203">
        <f>IF(AND(AN39&lt;AP46,AF42),AB39*AL45,AP46*AL45)</f>
        <v>0</v>
      </c>
      <c r="AU39" s="222" t="s">
        <v>109</v>
      </c>
      <c r="AV39" s="20">
        <f>IF(AF42,AL45-(AL45*AN39),IF(AF41,(1/6)*AL45,0))</f>
        <v>0</v>
      </c>
      <c r="AW39" s="222" t="s">
        <v>60</v>
      </c>
      <c r="AX39" s="20">
        <f t="shared" ref="AX39:AX44" si="4">AV39*AP39</f>
        <v>0</v>
      </c>
      <c r="AY39" s="222" t="s">
        <v>122</v>
      </c>
      <c r="AZ39" s="20">
        <f>AV39*AP46</f>
        <v>0</v>
      </c>
      <c r="BA39" s="222" t="s">
        <v>110</v>
      </c>
      <c r="BB39" s="203">
        <f t="shared" ref="BB39:BB44" si="5">AT39+AZ39</f>
        <v>0</v>
      </c>
      <c r="BC39" s="222" t="s">
        <v>117</v>
      </c>
      <c r="BD39" s="20">
        <f t="shared" ref="BD39:BD44" si="6">SUM(AR39,AX39)</f>
        <v>1.1111111111111114</v>
      </c>
      <c r="BE39" s="222" t="s">
        <v>63</v>
      </c>
      <c r="BF39" s="203">
        <f>IF((1-(V39+V43))&gt;1,1,1-(V39+V43))</f>
        <v>0.83333333333333337</v>
      </c>
      <c r="BG39" s="203" t="s">
        <v>105</v>
      </c>
      <c r="BH39" s="20">
        <f>IF(AB42&lt;0,BB39*BF40,BB39*BF39)</f>
        <v>0</v>
      </c>
      <c r="BI39" s="222" t="s">
        <v>102</v>
      </c>
      <c r="BJ39" s="203">
        <f>BH39+((BD39-BB39)*BF39)</f>
        <v>0.92592592592592615</v>
      </c>
      <c r="BK39" s="222" t="s">
        <v>103</v>
      </c>
      <c r="BL39" s="18">
        <f>IF(AB41&gt;0,(BH39*AB41)+((BJ39-BH39)*V44),BJ39*V44)</f>
        <v>3.2407407407407414</v>
      </c>
      <c r="BM39" s="222" t="s">
        <v>65</v>
      </c>
      <c r="BN39" s="18">
        <f>(AL44*Z42)+(AB40*BB39)</f>
        <v>0</v>
      </c>
      <c r="BO39" s="222" t="s">
        <v>64</v>
      </c>
      <c r="BP39" s="203" t="e">
        <f>IF(AD39,BL39+BN39,NA())</f>
        <v>#N/A</v>
      </c>
      <c r="BQ39" s="123" t="s">
        <v>46</v>
      </c>
      <c r="BR39" s="18">
        <f>IFERROR(IF(AD39,BP39,0)+IF(AD40,BP40,0)+IF(AD41,BP41,0)+IF(AD42,BP42,0)+IF(AD43,BP43,0)+IF(AD44,BP44,0),NA())</f>
        <v>10.370370370370372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27"/>
      <c r="H40" s="84"/>
      <c r="I40" s="5" t="s">
        <v>134</v>
      </c>
      <c r="J40" s="5" t="s">
        <v>20</v>
      </c>
      <c r="K40" s="5" t="s">
        <v>108</v>
      </c>
      <c r="L40" s="5">
        <v>2</v>
      </c>
      <c r="M40" s="5">
        <v>9</v>
      </c>
      <c r="N40" s="5">
        <v>-3</v>
      </c>
      <c r="O40" s="5" t="s">
        <v>129</v>
      </c>
      <c r="P40" s="5">
        <v>50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0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1.1111111111111114</v>
      </c>
      <c r="AS40" s="222"/>
      <c r="AT40" s="203">
        <f>IF(AND(AN40&lt;AP46,AF42),AB39*AL45,AP46*AL45)</f>
        <v>0</v>
      </c>
      <c r="AU40" s="222"/>
      <c r="AV40" s="20">
        <f>IF(AF42,AL45-(AL45*AN40),IF(AF41,(1/6)*AL45,0))</f>
        <v>0</v>
      </c>
      <c r="AW40" s="222"/>
      <c r="AX40" s="20">
        <f t="shared" si="4"/>
        <v>0</v>
      </c>
      <c r="AY40" s="222"/>
      <c r="AZ40" s="20">
        <f>AV40*AP46</f>
        <v>0</v>
      </c>
      <c r="BA40" s="222"/>
      <c r="BB40" s="203">
        <f t="shared" si="5"/>
        <v>0</v>
      </c>
      <c r="BC40" s="222"/>
      <c r="BD40" s="20">
        <f t="shared" si="6"/>
        <v>1.1111111111111114</v>
      </c>
      <c r="BE40" s="222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22"/>
      <c r="BJ40" s="203">
        <f>BH40+((BD40-BB40)*BF39)</f>
        <v>0.92592592592592615</v>
      </c>
      <c r="BK40" s="222"/>
      <c r="BL40" s="18">
        <f>IF(AB41&gt;0,(BH40*AB41)+((BJ40-BH40)*V44),BJ40*V44)</f>
        <v>3.2407407407407414</v>
      </c>
      <c r="BM40" s="222"/>
      <c r="BN40" s="18">
        <f>(AL44*Z42)+(AB40*BB40)</f>
        <v>0</v>
      </c>
      <c r="BO40" s="222"/>
      <c r="BP40" s="203" t="e">
        <f t="shared" ref="BP40:BP44" si="7">IF(AD40,BL40+BN40,NA())</f>
        <v>#N/A</v>
      </c>
      <c r="BQ40" s="123" t="s">
        <v>47</v>
      </c>
      <c r="BR40" s="18">
        <f>IFERROR(BR39/AD45,NA())</f>
        <v>2.592592592592593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>
        <f>IF(AND(AD41,AF46),BL41+BN41,NA())</f>
        <v>2.592592592592593</v>
      </c>
      <c r="F41" s="30">
        <f>IFERROR(E41/P40,NA())</f>
        <v>5.1851851851851857E-2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0.88888888888888895</v>
      </c>
      <c r="AS41" s="222"/>
      <c r="AT41" s="203">
        <f>IF(AND(AN41&lt;AP46,AF42),AB39*AL45,AP46*AL45)</f>
        <v>0</v>
      </c>
      <c r="AU41" s="222"/>
      <c r="AV41" s="20">
        <f>IF(AF42,AL45-(AL45*AN41),IF(AF41,(1/6)*AL45,0))</f>
        <v>0</v>
      </c>
      <c r="AW41" s="222"/>
      <c r="AX41" s="20">
        <f t="shared" si="4"/>
        <v>0</v>
      </c>
      <c r="AY41" s="222"/>
      <c r="AZ41" s="20">
        <f>AV41*AP46</f>
        <v>0</v>
      </c>
      <c r="BA41" s="222"/>
      <c r="BB41" s="203">
        <f t="shared" si="5"/>
        <v>0</v>
      </c>
      <c r="BC41" s="222"/>
      <c r="BD41" s="20">
        <f t="shared" si="6"/>
        <v>0.88888888888888895</v>
      </c>
      <c r="BE41" s="222"/>
      <c r="BF41" s="203"/>
      <c r="BG41" s="203"/>
      <c r="BH41" s="20">
        <f>IF(AB42&lt;0,BB41*BF40,BB41*BF39)</f>
        <v>0</v>
      </c>
      <c r="BI41" s="222"/>
      <c r="BJ41" s="203">
        <f>BH41+((BD41-BB41)*BF39)</f>
        <v>0.74074074074074081</v>
      </c>
      <c r="BK41" s="222"/>
      <c r="BL41" s="18">
        <f>IF(AB41&gt;0,(BH41*AB41)+((BJ41-BH41)*V44),BJ41*V44)</f>
        <v>2.592592592592593</v>
      </c>
      <c r="BM41" s="222"/>
      <c r="BN41" s="18">
        <f>(AL44*Z42)+(AB40*BB41)</f>
        <v>0</v>
      </c>
      <c r="BO41" s="222"/>
      <c r="BP41" s="203">
        <f t="shared" si="7"/>
        <v>2.592592592592593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2.592592592592593</v>
      </c>
      <c r="F42" s="30">
        <f>IFERROR(E42/P40,NA())</f>
        <v>5.1851851851851857E-2</v>
      </c>
      <c r="G42" s="227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9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0.88888888888888895</v>
      </c>
      <c r="AS42" s="222"/>
      <c r="AT42" s="203">
        <f>IF(AND(AN42&lt;AP46,AF42),AB39*AL45,AP46*AL45)</f>
        <v>0</v>
      </c>
      <c r="AU42" s="222"/>
      <c r="AV42" s="20">
        <f>IF(AF42,AL45-(AL45*AN42),IF(AF41,(1/6)*AL45,0))</f>
        <v>0</v>
      </c>
      <c r="AW42" s="222"/>
      <c r="AX42" s="20">
        <f t="shared" si="4"/>
        <v>0</v>
      </c>
      <c r="AY42" s="222"/>
      <c r="AZ42" s="20">
        <f>AV42*AP46</f>
        <v>0</v>
      </c>
      <c r="BA42" s="222"/>
      <c r="BB42" s="203">
        <f t="shared" si="5"/>
        <v>0</v>
      </c>
      <c r="BC42" s="222"/>
      <c r="BD42" s="20">
        <f t="shared" si="6"/>
        <v>0.88888888888888895</v>
      </c>
      <c r="BE42" s="222"/>
      <c r="BF42" s="203"/>
      <c r="BG42" s="203"/>
      <c r="BH42" s="20">
        <f>IF(AB42&lt;0,BB42*BF40,BB42*BF39)</f>
        <v>0</v>
      </c>
      <c r="BI42" s="222"/>
      <c r="BJ42" s="203">
        <f>BH42+((BD42-BB42)*BF39)</f>
        <v>0.74074074074074081</v>
      </c>
      <c r="BK42" s="222"/>
      <c r="BL42" s="18">
        <f>IF(AB41&gt;0,(BH42*AB41)+((BJ42-BH42)*V44),BJ42*V44)</f>
        <v>2.592592592592593</v>
      </c>
      <c r="BM42" s="222"/>
      <c r="BN42" s="18">
        <f>(AL44*Z42)+(AB40*BB42)</f>
        <v>0</v>
      </c>
      <c r="BO42" s="222"/>
      <c r="BP42" s="203">
        <f t="shared" si="7"/>
        <v>2.592592592592593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2.592592592592593</v>
      </c>
      <c r="F43" s="30">
        <f>IFERROR(E43/P40,NA())</f>
        <v>5.1851851851851857E-2</v>
      </c>
      <c r="G43" s="227"/>
      <c r="H43" s="87"/>
      <c r="I43" s="80"/>
      <c r="J43" s="20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-0.5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0.88888888888888895</v>
      </c>
      <c r="AS43" s="222"/>
      <c r="AT43" s="203">
        <f>IF(AND(AN43&lt;AP46,AF42),AB39*AL45,AP46*AL45)</f>
        <v>0</v>
      </c>
      <c r="AU43" s="222"/>
      <c r="AV43" s="20">
        <f>IF(AF42,AL45-(AL45*AN43),IF(AF41,(1/6)*AL45,0))</f>
        <v>0</v>
      </c>
      <c r="AW43" s="222"/>
      <c r="AX43" s="20">
        <f t="shared" si="4"/>
        <v>0</v>
      </c>
      <c r="AY43" s="222"/>
      <c r="AZ43" s="20">
        <f>AV43*AP46</f>
        <v>0</v>
      </c>
      <c r="BA43" s="222"/>
      <c r="BB43" s="203">
        <f t="shared" si="5"/>
        <v>0</v>
      </c>
      <c r="BC43" s="222"/>
      <c r="BD43" s="20">
        <f t="shared" si="6"/>
        <v>0.88888888888888895</v>
      </c>
      <c r="BE43" s="222"/>
      <c r="BF43" s="203"/>
      <c r="BG43" s="203"/>
      <c r="BH43" s="20">
        <f>IF(AB42&lt;0,BB43*BF40,BB43*BF39)</f>
        <v>0</v>
      </c>
      <c r="BI43" s="222"/>
      <c r="BJ43" s="203">
        <f>BH43+((BD43-BB43)*BF39)</f>
        <v>0.74074074074074081</v>
      </c>
      <c r="BK43" s="222"/>
      <c r="BL43" s="18">
        <f>IF(AB41&gt;0,(BH43*AB41)+((BJ43-BH43)*V44),BJ43*V44)</f>
        <v>2.592592592592593</v>
      </c>
      <c r="BM43" s="222"/>
      <c r="BN43" s="18">
        <f>(AL44*Z42)+(AB40*BB43)</f>
        <v>0</v>
      </c>
      <c r="BO43" s="222"/>
      <c r="BP43" s="203">
        <f t="shared" si="7"/>
        <v>2.592592592592593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2.592592592592593</v>
      </c>
      <c r="F44" s="30">
        <f>IFERROR(E44/P40,NA())</f>
        <v>5.1851851851851857E-2</v>
      </c>
      <c r="G44" s="227"/>
      <c r="H44" s="84"/>
      <c r="I44" s="220" t="s">
        <v>30</v>
      </c>
      <c r="J44" s="220"/>
      <c r="K44" s="220" t="s">
        <v>31</v>
      </c>
      <c r="L44" s="220"/>
      <c r="M44" s="220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3.5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0.66666666666666663</v>
      </c>
      <c r="AO44" s="20" t="s">
        <v>95</v>
      </c>
      <c r="AP44" s="20">
        <f>IF((AN44+X40)&gt;5/6,5/6,AN44+X40)</f>
        <v>0.66666666666666663</v>
      </c>
      <c r="AQ44" s="20" t="s">
        <v>101</v>
      </c>
      <c r="AR44" s="20">
        <f>IF(AND(AF42,X40&gt;=0),AL45*AN44,AL45*AP44)</f>
        <v>0.88888888888888895</v>
      </c>
      <c r="AS44" s="222"/>
      <c r="AT44" s="203">
        <f>IF(AND(AN44&lt;AP46,AF42),AB39*AL45,AP46*AL45)</f>
        <v>0</v>
      </c>
      <c r="AU44" s="222"/>
      <c r="AV44" s="20">
        <f>IF(AF42,AL45-(AL45*AN44),IF(AF41,(1/6)*AL45,0))</f>
        <v>0</v>
      </c>
      <c r="AW44" s="222"/>
      <c r="AX44" s="20">
        <f t="shared" si="4"/>
        <v>0</v>
      </c>
      <c r="AY44" s="222"/>
      <c r="AZ44" s="20">
        <f>AV44*AP46</f>
        <v>0</v>
      </c>
      <c r="BA44" s="222"/>
      <c r="BB44" s="203">
        <f t="shared" si="5"/>
        <v>0</v>
      </c>
      <c r="BC44" s="222"/>
      <c r="BD44" s="20">
        <f t="shared" si="6"/>
        <v>0.88888888888888895</v>
      </c>
      <c r="BE44" s="222"/>
      <c r="BF44" s="203"/>
      <c r="BG44" s="203"/>
      <c r="BH44" s="20">
        <f>IF(AB42&lt;0,BB44*BF40,BB44*BF39)</f>
        <v>0</v>
      </c>
      <c r="BI44" s="222"/>
      <c r="BJ44" s="203">
        <f>BH44+((BD44-BB44)*BF39)</f>
        <v>0.74074074074074081</v>
      </c>
      <c r="BK44" s="222"/>
      <c r="BL44" s="18">
        <f>IF(AB41&gt;0,(BH44*AB41)+((BJ44-BH44)*V44),BJ44*V44)</f>
        <v>2.592592592592593</v>
      </c>
      <c r="BM44" s="222"/>
      <c r="BN44" s="18">
        <f>(AL44*Z42)+(AB40*BB44)</f>
        <v>0</v>
      </c>
      <c r="BO44" s="222"/>
      <c r="BP44" s="203">
        <f t="shared" si="7"/>
        <v>2.592592592592593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19" t="s">
        <v>26</v>
      </c>
      <c r="O45" s="219"/>
      <c r="P45" s="5">
        <v>0</v>
      </c>
      <c r="Q45" s="221" t="s">
        <v>58</v>
      </c>
      <c r="R45" s="22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4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1.3333333333333335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2.592592592592593</v>
      </c>
      <c r="F46" s="3">
        <f>IFERROR(E46/P40,NA())</f>
        <v>5.1851851851851857E-2</v>
      </c>
      <c r="G46" s="227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Falchions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Falchions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200"/>
      <c r="AI48" s="200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00"/>
      <c r="BG48" s="200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3"/>
    </row>
    <row r="49" spans="1:71" ht="15" customHeight="1">
      <c r="A49" s="129"/>
      <c r="B49" s="229"/>
      <c r="C49" s="229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4.8888888888888884</v>
      </c>
      <c r="AS49" s="222" t="s">
        <v>121</v>
      </c>
      <c r="AT49" s="203">
        <f>IF(AND(AN49&lt;AP56,AF52),AB49*AL55,AP56*AL55)</f>
        <v>0</v>
      </c>
      <c r="AU49" s="222" t="s">
        <v>109</v>
      </c>
      <c r="AV49" s="20">
        <f>IF(AF52,AL55-(AL55*AN49),IF(AF51,(1/6)*AL55,0))</f>
        <v>0</v>
      </c>
      <c r="AW49" s="222" t="s">
        <v>60</v>
      </c>
      <c r="AX49" s="20">
        <f t="shared" ref="AX49:AX54" si="8">AV49*AP49</f>
        <v>0</v>
      </c>
      <c r="AY49" s="222" t="s">
        <v>122</v>
      </c>
      <c r="AZ49" s="20">
        <f>AV49*AP56</f>
        <v>0</v>
      </c>
      <c r="BA49" s="222" t="s">
        <v>110</v>
      </c>
      <c r="BB49" s="203">
        <f t="shared" ref="BB49:BB54" si="9">AT49+AZ49</f>
        <v>0</v>
      </c>
      <c r="BC49" s="222" t="s">
        <v>117</v>
      </c>
      <c r="BD49" s="20">
        <f t="shared" ref="BD49:BD54" si="10">SUM(AR49,AX49)</f>
        <v>4.8888888888888884</v>
      </c>
      <c r="BE49" s="222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22" t="s">
        <v>102</v>
      </c>
      <c r="BJ49" s="203">
        <f>BH49+((BD49-BB49)*BF49)</f>
        <v>3.2592592592592591</v>
      </c>
      <c r="BK49" s="222" t="s">
        <v>103</v>
      </c>
      <c r="BL49" s="18">
        <f>IF(AB51&gt;0,(BH49*AB51)+((BJ49-BH49)*V54),BJ49*V54)</f>
        <v>4.8888888888888884</v>
      </c>
      <c r="BM49" s="222" t="s">
        <v>65</v>
      </c>
      <c r="BN49" s="18">
        <f>(AL54*Z52)+(AB50*BB49)</f>
        <v>0</v>
      </c>
      <c r="BO49" s="222" t="s">
        <v>64</v>
      </c>
      <c r="BP49" s="203">
        <f>IF(AD49,BL49+BN49,NA())</f>
        <v>4.8888888888888884</v>
      </c>
      <c r="BQ49" s="123" t="s">
        <v>46</v>
      </c>
      <c r="BR49" s="18">
        <f>IFERROR(IF(AD49,BP49,0)+IF(AD50,BP50,0)+IF(AD51,BP51,0)+IF(AD52,BP52,0)+IF(AD53,BP53,0)+IF(AD54,BP54,0),NA())</f>
        <v>17.111111111111111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31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>
        <v>1.5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3.6666666666666665</v>
      </c>
      <c r="AS50" s="222"/>
      <c r="AT50" s="203">
        <f>IF(AND(AN50&lt;AP56,AF52),AB49*AL55,AP56*AL55)</f>
        <v>0</v>
      </c>
      <c r="AU50" s="222"/>
      <c r="AV50" s="20">
        <f>IF(AF52,AL55-(AL55*AN50),IF(AF51,(1/6)*AL55,0))</f>
        <v>0</v>
      </c>
      <c r="AW50" s="222"/>
      <c r="AX50" s="20">
        <f t="shared" si="8"/>
        <v>0</v>
      </c>
      <c r="AY50" s="222"/>
      <c r="AZ50" s="20">
        <f>AV50*AP56</f>
        <v>0</v>
      </c>
      <c r="BA50" s="222"/>
      <c r="BB50" s="203">
        <f t="shared" si="9"/>
        <v>0</v>
      </c>
      <c r="BC50" s="222"/>
      <c r="BD50" s="20">
        <f t="shared" si="10"/>
        <v>3.6666666666666665</v>
      </c>
      <c r="BE50" s="222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22"/>
      <c r="BJ50" s="203">
        <f>BH50+((BD50-BB50)*BF49)</f>
        <v>2.4444444444444446</v>
      </c>
      <c r="BK50" s="222"/>
      <c r="BL50" s="18">
        <f>IF(AB51&gt;0,(BH50*AB51)+((BJ50-BH50)*V54),BJ50*V54)</f>
        <v>3.666666666666667</v>
      </c>
      <c r="BM50" s="222"/>
      <c r="BN50" s="18">
        <f>(AL54*Z52)+(AB50*BB50)</f>
        <v>0</v>
      </c>
      <c r="BO50" s="222"/>
      <c r="BP50" s="203">
        <f t="shared" ref="BP50:BP54" si="11">IF(AD50,BL50+BN50,NA())</f>
        <v>3.666666666666667</v>
      </c>
      <c r="BQ50" s="123" t="s">
        <v>47</v>
      </c>
      <c r="BR50" s="18">
        <f>IFERROR(BR49/AD55,NA())</f>
        <v>2.8518518518518516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2.4444444444444442</v>
      </c>
      <c r="AS51" s="222"/>
      <c r="AT51" s="203">
        <f>IF(AND(AN51&lt;AP56,AF52),AB49*AL55,AP56*AL55)</f>
        <v>0</v>
      </c>
      <c r="AU51" s="222"/>
      <c r="AV51" s="20">
        <f>IF(AF52,AL55-(AL55*AN51),IF(AF51,(1/6)*AL55,0))</f>
        <v>0</v>
      </c>
      <c r="AW51" s="222"/>
      <c r="AX51" s="20">
        <f t="shared" si="8"/>
        <v>0</v>
      </c>
      <c r="AY51" s="222"/>
      <c r="AZ51" s="20">
        <f>AV51*AP56</f>
        <v>0</v>
      </c>
      <c r="BA51" s="222"/>
      <c r="BB51" s="203">
        <f t="shared" si="9"/>
        <v>0</v>
      </c>
      <c r="BC51" s="222"/>
      <c r="BD51" s="20">
        <f t="shared" si="10"/>
        <v>2.4444444444444442</v>
      </c>
      <c r="BE51" s="222"/>
      <c r="BF51" s="203"/>
      <c r="BG51" s="203"/>
      <c r="BH51" s="20">
        <f>IF(AB52&lt;0,BB51*BF50,BB51*BF49)</f>
        <v>0</v>
      </c>
      <c r="BI51" s="222"/>
      <c r="BJ51" s="203">
        <f>BH51+((BD51-BB51)*BF49)</f>
        <v>1.6296296296296295</v>
      </c>
      <c r="BK51" s="222"/>
      <c r="BL51" s="18">
        <f>IF(AB51&gt;0,(BH51*AB51)+((BJ51-BH51)*V54),BJ51*V54)</f>
        <v>2.4444444444444442</v>
      </c>
      <c r="BM51" s="222"/>
      <c r="BN51" s="18">
        <f>(AL54*Z52)+(AB50*BB51)</f>
        <v>0</v>
      </c>
      <c r="BO51" s="222"/>
      <c r="BP51" s="203">
        <f t="shared" si="11"/>
        <v>2.4444444444444442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31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2.4444444444444442</v>
      </c>
      <c r="AS52" s="222"/>
      <c r="AT52" s="203">
        <f>IF(AND(AN52&lt;AP56,AF52),AB49*AL55,AP56*AL55)</f>
        <v>0</v>
      </c>
      <c r="AU52" s="222"/>
      <c r="AV52" s="20">
        <f>IF(AF52,AL55-(AL55*AN52),IF(AF51,(1/6)*AL55,0))</f>
        <v>0</v>
      </c>
      <c r="AW52" s="222"/>
      <c r="AX52" s="20">
        <f t="shared" si="8"/>
        <v>0</v>
      </c>
      <c r="AY52" s="222"/>
      <c r="AZ52" s="20">
        <f>AV52*AP56</f>
        <v>0</v>
      </c>
      <c r="BA52" s="222"/>
      <c r="BB52" s="203">
        <f t="shared" si="9"/>
        <v>0</v>
      </c>
      <c r="BC52" s="222"/>
      <c r="BD52" s="20">
        <f t="shared" si="10"/>
        <v>2.4444444444444442</v>
      </c>
      <c r="BE52" s="222"/>
      <c r="BF52" s="203"/>
      <c r="BG52" s="203"/>
      <c r="BH52" s="20">
        <f>IF(AB52&lt;0,BB52*BF50,BB52*BF49)</f>
        <v>0</v>
      </c>
      <c r="BI52" s="222"/>
      <c r="BJ52" s="203">
        <f>BH52+((BD52-BB52)*BF49)</f>
        <v>1.6296296296296295</v>
      </c>
      <c r="BK52" s="222"/>
      <c r="BL52" s="18">
        <f>IF(AB51&gt;0,(BH52*AB51)+((BJ52-BH52)*V54),BJ52*V54)</f>
        <v>2.4444444444444442</v>
      </c>
      <c r="BM52" s="222"/>
      <c r="BN52" s="18">
        <f>(AL54*Z52)+(AB50*BB52)</f>
        <v>0</v>
      </c>
      <c r="BO52" s="222"/>
      <c r="BP52" s="203">
        <f t="shared" si="11"/>
        <v>2.4444444444444442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31"/>
      <c r="H53" s="87"/>
      <c r="I53" s="80"/>
      <c r="J53" s="20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2.4444444444444442</v>
      </c>
      <c r="AS53" s="222"/>
      <c r="AT53" s="203">
        <f>IF(AND(AN53&lt;AP56,AF52),AB49*AL55,AP56*AL55)</f>
        <v>0</v>
      </c>
      <c r="AU53" s="222"/>
      <c r="AV53" s="20">
        <f>IF(AF52,AL55-(AL55*AN53),IF(AF51,(1/6)*AL55,0))</f>
        <v>0</v>
      </c>
      <c r="AW53" s="222"/>
      <c r="AX53" s="20">
        <f t="shared" si="8"/>
        <v>0</v>
      </c>
      <c r="AY53" s="222"/>
      <c r="AZ53" s="20">
        <f>AV53*AP56</f>
        <v>0</v>
      </c>
      <c r="BA53" s="222"/>
      <c r="BB53" s="203">
        <f t="shared" si="9"/>
        <v>0</v>
      </c>
      <c r="BC53" s="222"/>
      <c r="BD53" s="20">
        <f t="shared" si="10"/>
        <v>2.4444444444444442</v>
      </c>
      <c r="BE53" s="222"/>
      <c r="BF53" s="203"/>
      <c r="BG53" s="203"/>
      <c r="BH53" s="20">
        <f>IF(AB52&lt;0,BB53*BF50,BB53*BF49)</f>
        <v>0</v>
      </c>
      <c r="BI53" s="222"/>
      <c r="BJ53" s="203">
        <f>BH53+((BD53-BB53)*BF49)</f>
        <v>1.6296296296296295</v>
      </c>
      <c r="BK53" s="222"/>
      <c r="BL53" s="18">
        <f>IF(AB51&gt;0,(BH53*AB51)+((BJ53-BH53)*V54),BJ53*V54)</f>
        <v>2.4444444444444442</v>
      </c>
      <c r="BM53" s="222"/>
      <c r="BN53" s="18">
        <f>(AL54*Z52)+(AB50*BB53)</f>
        <v>0</v>
      </c>
      <c r="BO53" s="222"/>
      <c r="BP53" s="203">
        <f t="shared" si="11"/>
        <v>2.4444444444444442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31"/>
      <c r="H54" s="84"/>
      <c r="I54" s="220" t="s">
        <v>30</v>
      </c>
      <c r="J54" s="220"/>
      <c r="K54" s="220" t="s">
        <v>31</v>
      </c>
      <c r="L54" s="220"/>
      <c r="M54" s="220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1.5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1.2222222222222221</v>
      </c>
      <c r="AS54" s="222"/>
      <c r="AT54" s="203">
        <f>IF(AND(AN54&lt;AP56,AF52),AB49*AL55,AP56*AL55)</f>
        <v>0</v>
      </c>
      <c r="AU54" s="222"/>
      <c r="AV54" s="20">
        <f>IF(AF52,AL55-(AL55*AN54),IF(AF51,(1/6)*AL55,0))</f>
        <v>0</v>
      </c>
      <c r="AW54" s="222"/>
      <c r="AX54" s="20">
        <f t="shared" si="8"/>
        <v>0</v>
      </c>
      <c r="AY54" s="222"/>
      <c r="AZ54" s="20">
        <f>AV54*AP56</f>
        <v>0</v>
      </c>
      <c r="BA54" s="222"/>
      <c r="BB54" s="203">
        <f t="shared" si="9"/>
        <v>0</v>
      </c>
      <c r="BC54" s="222"/>
      <c r="BD54" s="20">
        <f t="shared" si="10"/>
        <v>1.2222222222222221</v>
      </c>
      <c r="BE54" s="222"/>
      <c r="BF54" s="203"/>
      <c r="BG54" s="203"/>
      <c r="BH54" s="20">
        <f>IF(AB52&lt;0,BB54*BF50,BB54*BF49)</f>
        <v>0</v>
      </c>
      <c r="BI54" s="222"/>
      <c r="BJ54" s="203">
        <f>BH54+((BD54-BB54)*BF49)</f>
        <v>0.81481481481481477</v>
      </c>
      <c r="BK54" s="222"/>
      <c r="BL54" s="18">
        <f>IF(AB51&gt;0,(BH54*AB51)+((BJ54-BH54)*V54),BJ54*V54)</f>
        <v>1.2222222222222221</v>
      </c>
      <c r="BM54" s="222"/>
      <c r="BN54" s="18">
        <f>(AL54*Z52)+(AB50*BB54)</f>
        <v>0</v>
      </c>
      <c r="BO54" s="222"/>
      <c r="BP54" s="203">
        <f t="shared" si="11"/>
        <v>1.2222222222222221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19" t="s">
        <v>26</v>
      </c>
      <c r="O55" s="219"/>
      <c r="P55" s="5">
        <v>0</v>
      </c>
      <c r="Q55" s="221" t="s">
        <v>58</v>
      </c>
      <c r="R55" s="22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7.333333333333333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2.8518518518518516</v>
      </c>
      <c r="F56" s="3" t="e">
        <f>IFERROR(E56/P50,NA())</f>
        <v>#N/A</v>
      </c>
      <c r="G56" s="231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SB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SB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200"/>
      <c r="AI58" s="200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00"/>
      <c r="BG58" s="200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3"/>
    </row>
    <row r="59" spans="1:71" ht="15" customHeight="1">
      <c r="A59" s="132"/>
      <c r="B59" s="233"/>
      <c r="C59" s="233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22" t="s">
        <v>121</v>
      </c>
      <c r="AT59" s="203">
        <f>IF(AND(AN59&lt;AP66,AF62),AB59*AL65,AP66*AL65)</f>
        <v>0</v>
      </c>
      <c r="AU59" s="222" t="s">
        <v>109</v>
      </c>
      <c r="AV59" s="20">
        <f>IF(AF62,AL65-(AL65*AN59),IF(AF61,(1/6)*AL65,0))</f>
        <v>0</v>
      </c>
      <c r="AW59" s="222" t="s">
        <v>60</v>
      </c>
      <c r="AX59" s="20">
        <f t="shared" ref="AX59:AX64" si="12">AV59*AP59</f>
        <v>0</v>
      </c>
      <c r="AY59" s="222" t="s">
        <v>122</v>
      </c>
      <c r="AZ59" s="20">
        <f>AV59*AP66</f>
        <v>0</v>
      </c>
      <c r="BA59" s="222" t="s">
        <v>110</v>
      </c>
      <c r="BB59" s="203">
        <f t="shared" ref="BB59:BB64" si="13">AT59+AZ59</f>
        <v>0</v>
      </c>
      <c r="BC59" s="222" t="s">
        <v>117</v>
      </c>
      <c r="BD59" s="20">
        <f t="shared" ref="BD59:BD64" si="14">SUM(AR59,AX59)</f>
        <v>1.7777777777777777</v>
      </c>
      <c r="BE59" s="222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22" t="s">
        <v>102</v>
      </c>
      <c r="BJ59" s="203">
        <f>BH59+((BD59-BB59)*BF59)</f>
        <v>0.59259259259259267</v>
      </c>
      <c r="BK59" s="222" t="s">
        <v>103</v>
      </c>
      <c r="BL59" s="18">
        <f>IF(AB61&gt;0,(BH59*AB61)+((BJ59-BH59)*V64),BJ59*V64)</f>
        <v>0.59259259259259267</v>
      </c>
      <c r="BM59" s="222" t="s">
        <v>65</v>
      </c>
      <c r="BN59" s="18">
        <f>(AL64*Z62)+(AB60*BB59)</f>
        <v>0</v>
      </c>
      <c r="BO59" s="222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1.925925925925926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35"/>
      <c r="H60" s="84"/>
      <c r="I60" s="5" t="s">
        <v>133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22"/>
      <c r="AT60" s="203">
        <f>IF(AND(AN60&lt;AP66,AF62),AB59*AL65,AP66*AL65)</f>
        <v>0</v>
      </c>
      <c r="AU60" s="222"/>
      <c r="AV60" s="20">
        <f>IF(AF62,AL65-(AL65*AN60),IF(AF61,(1/6)*AL65,0))</f>
        <v>0</v>
      </c>
      <c r="AW60" s="222"/>
      <c r="AX60" s="20">
        <f t="shared" si="12"/>
        <v>0</v>
      </c>
      <c r="AY60" s="222"/>
      <c r="AZ60" s="20">
        <f>AV60*AP66</f>
        <v>0</v>
      </c>
      <c r="BA60" s="222"/>
      <c r="BB60" s="203">
        <f t="shared" si="13"/>
        <v>0</v>
      </c>
      <c r="BC60" s="222"/>
      <c r="BD60" s="20">
        <f t="shared" si="14"/>
        <v>1.3333333333333333</v>
      </c>
      <c r="BE60" s="222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22"/>
      <c r="BJ60" s="203">
        <f>BH60+((BD60-BB60)*BF59)</f>
        <v>0.44444444444444448</v>
      </c>
      <c r="BK60" s="222"/>
      <c r="BL60" s="18">
        <f>IF(AB61&gt;0,(BH60*AB61)+((BJ60-BH60)*V64),BJ60*V64)</f>
        <v>0.44444444444444448</v>
      </c>
      <c r="BM60" s="222"/>
      <c r="BN60" s="18">
        <f>(AL64*Z62)+(AB60*BB60)</f>
        <v>0</v>
      </c>
      <c r="BO60" s="222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0.38518518518518519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22"/>
      <c r="AT61" s="203">
        <f>IF(AND(AN61&lt;AP66,AF62),AB59*AL65,AP66*AL65)</f>
        <v>0</v>
      </c>
      <c r="AU61" s="222"/>
      <c r="AV61" s="20">
        <f>IF(AF62,AL65-(AL65*AN61),IF(AF61,(1/6)*AL65,0))</f>
        <v>0</v>
      </c>
      <c r="AW61" s="222"/>
      <c r="AX61" s="20">
        <f t="shared" si="12"/>
        <v>0</v>
      </c>
      <c r="AY61" s="222"/>
      <c r="AZ61" s="20">
        <f>AV61*AP66</f>
        <v>0</v>
      </c>
      <c r="BA61" s="222"/>
      <c r="BB61" s="203">
        <f t="shared" si="13"/>
        <v>0</v>
      </c>
      <c r="BC61" s="222"/>
      <c r="BD61" s="20">
        <f t="shared" si="14"/>
        <v>0.88888888888888884</v>
      </c>
      <c r="BE61" s="222"/>
      <c r="BF61" s="203"/>
      <c r="BG61" s="203"/>
      <c r="BH61" s="20">
        <f>IF(AB62&lt;0,BB61*BF60,BB61*BF59)</f>
        <v>0</v>
      </c>
      <c r="BI61" s="222"/>
      <c r="BJ61" s="203">
        <f>BH61+((BD61-BB61)*BF59)</f>
        <v>0.29629629629629634</v>
      </c>
      <c r="BK61" s="222"/>
      <c r="BL61" s="18">
        <f>IF(AB61&gt;0,(BH61*AB61)+((BJ61-BH61)*V64),BJ61*V64)</f>
        <v>0.29629629629629634</v>
      </c>
      <c r="BM61" s="222"/>
      <c r="BN61" s="18">
        <f>(AL64*Z62)+(AB60*BB61)</f>
        <v>0</v>
      </c>
      <c r="BO61" s="222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35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22"/>
      <c r="AT62" s="203">
        <f>IF(AND(AN62&lt;AP66,AF62),AB59*AL65,AP66*AL65)</f>
        <v>0</v>
      </c>
      <c r="AU62" s="222"/>
      <c r="AV62" s="20">
        <f>IF(AF62,AL65-(AL65*AN62),IF(AF61,(1/6)*AL65,0))</f>
        <v>0</v>
      </c>
      <c r="AW62" s="222"/>
      <c r="AX62" s="20">
        <f t="shared" si="12"/>
        <v>0</v>
      </c>
      <c r="AY62" s="222"/>
      <c r="AZ62" s="20">
        <f>AV62*AP66</f>
        <v>0</v>
      </c>
      <c r="BA62" s="222"/>
      <c r="BB62" s="203">
        <f t="shared" si="13"/>
        <v>0</v>
      </c>
      <c r="BC62" s="222"/>
      <c r="BD62" s="20">
        <f t="shared" si="14"/>
        <v>0.88888888888888884</v>
      </c>
      <c r="BE62" s="222"/>
      <c r="BF62" s="203"/>
      <c r="BG62" s="203"/>
      <c r="BH62" s="20">
        <f>IF(AB62&lt;0,BB62*BF60,BB62*BF59)</f>
        <v>0</v>
      </c>
      <c r="BI62" s="222"/>
      <c r="BJ62" s="203">
        <f>BH62+((BD62-BB62)*BF59)</f>
        <v>0.29629629629629634</v>
      </c>
      <c r="BK62" s="222"/>
      <c r="BL62" s="18">
        <f>IF(AB61&gt;0,(BH62*AB61)+((BJ62-BH62)*V64),BJ62*V64)</f>
        <v>0.29629629629629634</v>
      </c>
      <c r="BM62" s="222"/>
      <c r="BN62" s="18">
        <f>(AL64*Z62)+(AB60*BB62)</f>
        <v>0</v>
      </c>
      <c r="BO62" s="222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35"/>
      <c r="H63" s="87"/>
      <c r="I63" s="80"/>
      <c r="J63" s="20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22"/>
      <c r="AT63" s="203">
        <f>IF(AND(AN63&lt;AP66,AF62),AB59*AL65,AP66*AL65)</f>
        <v>0</v>
      </c>
      <c r="AU63" s="222"/>
      <c r="AV63" s="20">
        <f>IF(AF62,AL65-(AL65*AN63),IF(AF61,(1/6)*AL65,0))</f>
        <v>0</v>
      </c>
      <c r="AW63" s="222"/>
      <c r="AX63" s="20">
        <f t="shared" si="12"/>
        <v>0</v>
      </c>
      <c r="AY63" s="222"/>
      <c r="AZ63" s="20">
        <f>AV63*AP66</f>
        <v>0</v>
      </c>
      <c r="BA63" s="222"/>
      <c r="BB63" s="203">
        <f t="shared" si="13"/>
        <v>0</v>
      </c>
      <c r="BC63" s="222"/>
      <c r="BD63" s="20">
        <f t="shared" si="14"/>
        <v>0.88888888888888884</v>
      </c>
      <c r="BE63" s="222"/>
      <c r="BF63" s="203"/>
      <c r="BG63" s="203"/>
      <c r="BH63" s="20">
        <f>IF(AB62&lt;0,BB63*BF60,BB63*BF59)</f>
        <v>0</v>
      </c>
      <c r="BI63" s="222"/>
      <c r="BJ63" s="203">
        <f>BH63+((BD63-BB63)*BF59)</f>
        <v>0.29629629629629634</v>
      </c>
      <c r="BK63" s="222"/>
      <c r="BL63" s="18">
        <f>IF(AB61&gt;0,(BH63*AB61)+((BJ63-BH63)*V64),BJ63*V64)</f>
        <v>0.29629629629629634</v>
      </c>
      <c r="BM63" s="222"/>
      <c r="BN63" s="18">
        <f>(AL64*Z62)+(AB60*BB63)</f>
        <v>0</v>
      </c>
      <c r="BO63" s="222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35"/>
      <c r="H64" s="84"/>
      <c r="I64" s="220" t="s">
        <v>30</v>
      </c>
      <c r="J64" s="220"/>
      <c r="K64" s="220" t="s">
        <v>31</v>
      </c>
      <c r="L64" s="220"/>
      <c r="M64" s="220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0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22"/>
      <c r="AT64" s="203">
        <f>IF(AND(AN64&lt;AP66,AF62),AB59*AL65,AP66*AL65)</f>
        <v>0</v>
      </c>
      <c r="AU64" s="222"/>
      <c r="AV64" s="20">
        <f>IF(AF62,AL65-(AL65*AN64),IF(AF61,(1/6)*AL65,0))</f>
        <v>0</v>
      </c>
      <c r="AW64" s="222"/>
      <c r="AX64" s="20">
        <f t="shared" si="12"/>
        <v>0</v>
      </c>
      <c r="AY64" s="222"/>
      <c r="AZ64" s="20">
        <f>AV64*AP66</f>
        <v>0</v>
      </c>
      <c r="BA64" s="222"/>
      <c r="BB64" s="203">
        <f t="shared" si="13"/>
        <v>0</v>
      </c>
      <c r="BC64" s="222"/>
      <c r="BD64" s="20">
        <f t="shared" si="14"/>
        <v>0.44444444444444442</v>
      </c>
      <c r="BE64" s="222"/>
      <c r="BF64" s="203"/>
      <c r="BG64" s="203"/>
      <c r="BH64" s="20">
        <f>IF(AB62&lt;0,BB64*BF60,BB64*BF59)</f>
        <v>0</v>
      </c>
      <c r="BI64" s="222"/>
      <c r="BJ64" s="203">
        <f>BH64+((BD64-BB64)*BF59)</f>
        <v>0.14814814814814817</v>
      </c>
      <c r="BK64" s="222"/>
      <c r="BL64" s="18">
        <f>IF(AB61&gt;0,(BH64*AB61)+((BJ64-BH64)*V64),BJ64*V64)</f>
        <v>0.14814814814814817</v>
      </c>
      <c r="BM64" s="222"/>
      <c r="BN64" s="18">
        <f>(AL64*Z62)+(AB60*BB64)</f>
        <v>0</v>
      </c>
      <c r="BO64" s="222"/>
      <c r="BP64" s="203" t="e">
        <f t="shared" si="15"/>
        <v>#N/A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19" t="s">
        <v>26</v>
      </c>
      <c r="O65" s="219"/>
      <c r="P65" s="5">
        <v>0</v>
      </c>
      <c r="Q65" s="221" t="s">
        <v>58</v>
      </c>
      <c r="R65" s="22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5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0.38518518518518519</v>
      </c>
      <c r="F66" s="3" t="e">
        <f>IFERROR(E66/P60,NA())</f>
        <v>#N/A</v>
      </c>
      <c r="G66" s="235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Falchions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Falchions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200"/>
      <c r="AI68" s="200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00"/>
      <c r="BG68" s="200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3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4.8888888888888884</v>
      </c>
      <c r="AS69" s="222" t="s">
        <v>121</v>
      </c>
      <c r="AT69" s="203">
        <f>IF(AND(AN69&lt;AP76,AF72),AB69*AL75,AP76*AL75)</f>
        <v>0</v>
      </c>
      <c r="AU69" s="222" t="s">
        <v>109</v>
      </c>
      <c r="AV69" s="20">
        <f>IF(AF72,AL75-(AL75*AN69),IF(AF71,(1/6)*AL75,0))</f>
        <v>0</v>
      </c>
      <c r="AW69" s="222" t="s">
        <v>60</v>
      </c>
      <c r="AX69" s="20">
        <f t="shared" ref="AX69:AX74" si="16">AV69*AP69</f>
        <v>0</v>
      </c>
      <c r="AY69" s="222" t="s">
        <v>122</v>
      </c>
      <c r="AZ69" s="20">
        <f>AV69*AP76</f>
        <v>0</v>
      </c>
      <c r="BA69" s="222" t="s">
        <v>110</v>
      </c>
      <c r="BB69" s="203">
        <f t="shared" ref="BB69:BB74" si="17">AT69+AZ69</f>
        <v>0</v>
      </c>
      <c r="BC69" s="222" t="s">
        <v>117</v>
      </c>
      <c r="BD69" s="20">
        <f t="shared" ref="BD69:BD74" si="18">SUM(AR69,AX69)</f>
        <v>4.8888888888888884</v>
      </c>
      <c r="BE69" s="222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22" t="s">
        <v>102</v>
      </c>
      <c r="BJ69" s="203">
        <f>BH69+((BD69-BB69)*BF69)</f>
        <v>3.2592592592592591</v>
      </c>
      <c r="BK69" s="222" t="s">
        <v>103</v>
      </c>
      <c r="BL69" s="18">
        <f>IF(AB71&gt;0,(BH69*AB71)+((BJ69-BH69)*V74),BJ69*V74)</f>
        <v>6.5185185185185182</v>
      </c>
      <c r="BM69" s="222" t="s">
        <v>65</v>
      </c>
      <c r="BN69" s="18">
        <f>(AL74*Z72)+(AB70*BB69)</f>
        <v>0</v>
      </c>
      <c r="BO69" s="222" t="s">
        <v>64</v>
      </c>
      <c r="BP69" s="203">
        <f>IF(AD69,BL69+BN69,NA())</f>
        <v>6.5185185185185182</v>
      </c>
      <c r="BQ69" s="123" t="s">
        <v>46</v>
      </c>
      <c r="BR69" s="18">
        <f>IFERROR(IF(AD69,BP69,0)+IF(AD70,BP70,0)+IF(AD71,BP71,0)+IF(AD72,BP72,0)+IF(AD73,BP73,0)+IF(AD74,BP74,0),NA())</f>
        <v>22.814814814814817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3.6666666666666665</v>
      </c>
      <c r="AS70" s="222"/>
      <c r="AT70" s="203">
        <f>IF(AND(AN70&lt;AP76,AF72),AB69*AL75,AP76*AL75)</f>
        <v>0</v>
      </c>
      <c r="AU70" s="222"/>
      <c r="AV70" s="20">
        <f>IF(AF72,AL75-(AL75*AN70),IF(AF71,(1/6)*AL75,0))</f>
        <v>0</v>
      </c>
      <c r="AW70" s="222"/>
      <c r="AX70" s="20">
        <f t="shared" si="16"/>
        <v>0</v>
      </c>
      <c r="AY70" s="222"/>
      <c r="AZ70" s="20">
        <f>AV70*AP76</f>
        <v>0</v>
      </c>
      <c r="BA70" s="222"/>
      <c r="BB70" s="203">
        <f t="shared" si="17"/>
        <v>0</v>
      </c>
      <c r="BC70" s="222"/>
      <c r="BD70" s="20">
        <f t="shared" si="18"/>
        <v>3.6666666666666665</v>
      </c>
      <c r="BE70" s="222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22"/>
      <c r="BJ70" s="203">
        <f>BH70+((BD70-BB70)*BF69)</f>
        <v>2.4444444444444446</v>
      </c>
      <c r="BK70" s="222"/>
      <c r="BL70" s="18">
        <f>IF(AB71&gt;0,(BH70*AB71)+((BJ70-BH70)*V74),BJ70*V74)</f>
        <v>4.8888888888888893</v>
      </c>
      <c r="BM70" s="222"/>
      <c r="BN70" s="18">
        <f>(AL74*Z72)+(AB70*BB70)</f>
        <v>0</v>
      </c>
      <c r="BO70" s="222"/>
      <c r="BP70" s="203">
        <f t="shared" ref="BP70:BP74" si="19">IF(AD70,BL70+BN70,NA())</f>
        <v>4.8888888888888893</v>
      </c>
      <c r="BQ70" s="123" t="s">
        <v>47</v>
      </c>
      <c r="BR70" s="18">
        <f>IFERROR(BR69/AD75,NA())</f>
        <v>3.8024691358024696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2.4444444444444442</v>
      </c>
      <c r="AS71" s="222"/>
      <c r="AT71" s="203">
        <f>IF(AND(AN71&lt;AP76,AF72),AB69*AL75,AP76*AL75)</f>
        <v>0</v>
      </c>
      <c r="AU71" s="222"/>
      <c r="AV71" s="20">
        <f>IF(AF72,AL75-(AL75*AN71),IF(AF71,(1/6)*AL75,0))</f>
        <v>0</v>
      </c>
      <c r="AW71" s="222"/>
      <c r="AX71" s="20">
        <f t="shared" si="16"/>
        <v>0</v>
      </c>
      <c r="AY71" s="222"/>
      <c r="AZ71" s="20">
        <f>AV71*AP76</f>
        <v>0</v>
      </c>
      <c r="BA71" s="222"/>
      <c r="BB71" s="203">
        <f t="shared" si="17"/>
        <v>0</v>
      </c>
      <c r="BC71" s="222"/>
      <c r="BD71" s="20">
        <f t="shared" si="18"/>
        <v>2.4444444444444442</v>
      </c>
      <c r="BE71" s="222"/>
      <c r="BF71" s="203"/>
      <c r="BG71" s="203"/>
      <c r="BH71" s="20">
        <f>IF(AB72&lt;0,BB71*BF70,BB71*BF69)</f>
        <v>0</v>
      </c>
      <c r="BI71" s="222"/>
      <c r="BJ71" s="203">
        <f>BH71+((BD71-BB71)*BF69)</f>
        <v>1.6296296296296295</v>
      </c>
      <c r="BK71" s="222"/>
      <c r="BL71" s="18">
        <f>IF(AB71&gt;0,(BH71*AB71)+((BJ71-BH71)*V74),BJ71*V74)</f>
        <v>3.2592592592592591</v>
      </c>
      <c r="BM71" s="222"/>
      <c r="BN71" s="18">
        <f>(AL74*Z72)+(AB70*BB71)</f>
        <v>0</v>
      </c>
      <c r="BO71" s="222"/>
      <c r="BP71" s="203">
        <f t="shared" si="19"/>
        <v>3.2592592592592591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2.4444444444444442</v>
      </c>
      <c r="AS72" s="222"/>
      <c r="AT72" s="203">
        <f>IF(AND(AN72&lt;AP76,AF72),AB69*AL75,AP76*AL75)</f>
        <v>0</v>
      </c>
      <c r="AU72" s="222"/>
      <c r="AV72" s="20">
        <f>IF(AF72,AL75-(AL75*AN72),IF(AF71,(1/6)*AL75,0))</f>
        <v>0</v>
      </c>
      <c r="AW72" s="222"/>
      <c r="AX72" s="20">
        <f t="shared" si="16"/>
        <v>0</v>
      </c>
      <c r="AY72" s="222"/>
      <c r="AZ72" s="20">
        <f>AV72*AP76</f>
        <v>0</v>
      </c>
      <c r="BA72" s="222"/>
      <c r="BB72" s="203">
        <f t="shared" si="17"/>
        <v>0</v>
      </c>
      <c r="BC72" s="222"/>
      <c r="BD72" s="20">
        <f t="shared" si="18"/>
        <v>2.4444444444444442</v>
      </c>
      <c r="BE72" s="222"/>
      <c r="BF72" s="203"/>
      <c r="BG72" s="203"/>
      <c r="BH72" s="20">
        <f>IF(AB72&lt;0,BB72*BF70,BB72*BF69)</f>
        <v>0</v>
      </c>
      <c r="BI72" s="222"/>
      <c r="BJ72" s="203">
        <f>BH72+((BD72-BB72)*BF69)</f>
        <v>1.6296296296296295</v>
      </c>
      <c r="BK72" s="222"/>
      <c r="BL72" s="18">
        <f>IF(AB71&gt;0,(BH72*AB71)+((BJ72-BH72)*V74),BJ72*V74)</f>
        <v>3.2592592592592591</v>
      </c>
      <c r="BM72" s="222"/>
      <c r="BN72" s="18">
        <f>(AL74*Z72)+(AB70*BB72)</f>
        <v>0</v>
      </c>
      <c r="BO72" s="222"/>
      <c r="BP72" s="203">
        <f t="shared" si="19"/>
        <v>3.2592592592592591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20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2.4444444444444442</v>
      </c>
      <c r="AS73" s="222"/>
      <c r="AT73" s="203">
        <f>IF(AND(AN73&lt;AP76,AF72),AB69*AL75,AP76*AL75)</f>
        <v>0</v>
      </c>
      <c r="AU73" s="222"/>
      <c r="AV73" s="20">
        <f>IF(AF72,AL75-(AL75*AN73),IF(AF71,(1/6)*AL75,0))</f>
        <v>0</v>
      </c>
      <c r="AW73" s="222"/>
      <c r="AX73" s="20">
        <f t="shared" si="16"/>
        <v>0</v>
      </c>
      <c r="AY73" s="222"/>
      <c r="AZ73" s="20">
        <f>AV73*AP76</f>
        <v>0</v>
      </c>
      <c r="BA73" s="222"/>
      <c r="BB73" s="203">
        <f t="shared" si="17"/>
        <v>0</v>
      </c>
      <c r="BC73" s="222"/>
      <c r="BD73" s="20">
        <f t="shared" si="18"/>
        <v>2.4444444444444442</v>
      </c>
      <c r="BE73" s="222"/>
      <c r="BF73" s="203"/>
      <c r="BG73" s="203"/>
      <c r="BH73" s="20">
        <f>IF(AB72&lt;0,BB73*BF70,BB73*BF69)</f>
        <v>0</v>
      </c>
      <c r="BI73" s="222"/>
      <c r="BJ73" s="203">
        <f>BH73+((BD73-BB73)*BF69)</f>
        <v>1.6296296296296295</v>
      </c>
      <c r="BK73" s="222"/>
      <c r="BL73" s="18">
        <f>IF(AB71&gt;0,(BH73*AB71)+((BJ73-BH73)*V74),BJ73*V74)</f>
        <v>3.2592592592592591</v>
      </c>
      <c r="BM73" s="222"/>
      <c r="BN73" s="18">
        <f>(AL74*Z72)+(AB70*BB73)</f>
        <v>0</v>
      </c>
      <c r="BO73" s="222"/>
      <c r="BP73" s="203">
        <f t="shared" si="19"/>
        <v>3.2592592592592591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0" t="s">
        <v>30</v>
      </c>
      <c r="J74" s="220"/>
      <c r="K74" s="220" t="s">
        <v>31</v>
      </c>
      <c r="L74" s="220"/>
      <c r="M74" s="220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1.2222222222222221</v>
      </c>
      <c r="AS74" s="222"/>
      <c r="AT74" s="203">
        <f>IF(AND(AN74&lt;AP76,AF72),AB69*AL75,AP76*AL75)</f>
        <v>0</v>
      </c>
      <c r="AU74" s="222"/>
      <c r="AV74" s="20">
        <f>IF(AF72,AL75-(AL75*AN74),IF(AF71,(1/6)*AL75,0))</f>
        <v>0</v>
      </c>
      <c r="AW74" s="222"/>
      <c r="AX74" s="20">
        <f t="shared" si="16"/>
        <v>0</v>
      </c>
      <c r="AY74" s="222"/>
      <c r="AZ74" s="20">
        <f>AV74*AP76</f>
        <v>0</v>
      </c>
      <c r="BA74" s="222"/>
      <c r="BB74" s="203">
        <f t="shared" si="17"/>
        <v>0</v>
      </c>
      <c r="BC74" s="222"/>
      <c r="BD74" s="20">
        <f t="shared" si="18"/>
        <v>1.2222222222222221</v>
      </c>
      <c r="BE74" s="222"/>
      <c r="BF74" s="203"/>
      <c r="BG74" s="203"/>
      <c r="BH74" s="20">
        <f>IF(AB72&lt;0,BB74*BF70,BB74*BF69)</f>
        <v>0</v>
      </c>
      <c r="BI74" s="222"/>
      <c r="BJ74" s="203">
        <f>BH74+((BD74-BB74)*BF69)</f>
        <v>0.81481481481481477</v>
      </c>
      <c r="BK74" s="222"/>
      <c r="BL74" s="18">
        <f>IF(AB71&gt;0,(BH74*AB71)+((BJ74-BH74)*V74),BJ74*V74)</f>
        <v>1.6296296296296295</v>
      </c>
      <c r="BM74" s="222"/>
      <c r="BN74" s="18">
        <f>(AL74*Z72)+(AB70*BB74)</f>
        <v>0</v>
      </c>
      <c r="BO74" s="222"/>
      <c r="BP74" s="203">
        <f t="shared" si="19"/>
        <v>1.6296296296296295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19" t="s">
        <v>26</v>
      </c>
      <c r="O75" s="219"/>
      <c r="P75" s="5">
        <v>0</v>
      </c>
      <c r="Q75" s="221" t="s">
        <v>58</v>
      </c>
      <c r="R75" s="22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7.333333333333333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3.8024691358024696</v>
      </c>
      <c r="F76" s="3" t="e">
        <f>IFERROR(E76/P70,NA())</f>
        <v>#N/A</v>
      </c>
      <c r="G76" s="239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59" t="str">
        <f>IF(I80="","",I80)</f>
        <v>Hammer</v>
      </c>
      <c r="C78" s="259"/>
      <c r="D78" s="36"/>
      <c r="E78" s="37" t="s">
        <v>11</v>
      </c>
      <c r="F78" s="36" t="s">
        <v>7</v>
      </c>
      <c r="G78" s="261"/>
      <c r="H78" s="82"/>
      <c r="I78" s="215" t="str">
        <f>IF(I80="","",I80)</f>
        <v>Hammer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200"/>
      <c r="AI78" s="200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00"/>
      <c r="BG78" s="200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3"/>
    </row>
    <row r="79" spans="1:71" ht="15" customHeight="1">
      <c r="A79" s="155"/>
      <c r="B79" s="260"/>
      <c r="C79" s="260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2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1.6666666666666667</v>
      </c>
      <c r="AS79" s="222" t="s">
        <v>121</v>
      </c>
      <c r="AT79" s="203">
        <f>IF(AND(AN79&lt;AP86,AF82),AB79*AL85,AP86*AL85)</f>
        <v>0</v>
      </c>
      <c r="AU79" s="222" t="s">
        <v>109</v>
      </c>
      <c r="AV79" s="20">
        <f>IF(AF82,AL85-(AL85*AN79),IF(AF81,(1/6)*AL85,0))</f>
        <v>0</v>
      </c>
      <c r="AW79" s="222" t="s">
        <v>60</v>
      </c>
      <c r="AX79" s="20">
        <f t="shared" ref="AX79:AX84" si="20">AV79*AP79</f>
        <v>0</v>
      </c>
      <c r="AY79" s="222" t="s">
        <v>122</v>
      </c>
      <c r="AZ79" s="20">
        <f>AV79*AP86</f>
        <v>0</v>
      </c>
      <c r="BA79" s="222" t="s">
        <v>110</v>
      </c>
      <c r="BB79" s="203">
        <f t="shared" ref="BB79:BB84" si="21">AT79+AZ79</f>
        <v>0</v>
      </c>
      <c r="BC79" s="222" t="s">
        <v>117</v>
      </c>
      <c r="BD79" s="20">
        <f t="shared" ref="BD79:BD84" si="22">SUM(AR79,AX79)</f>
        <v>1.6666666666666667</v>
      </c>
      <c r="BE79" s="222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22" t="s">
        <v>102</v>
      </c>
      <c r="BJ79" s="203">
        <f>BH79+((BD79-BB79)*BF79)</f>
        <v>1.3888888888888891</v>
      </c>
      <c r="BK79" s="222" t="s">
        <v>103</v>
      </c>
      <c r="BL79" s="18">
        <f>IF(AB81&gt;0,(BH79*AB81)+((BJ79-BH79)*V84),BJ79*V84)</f>
        <v>4.166666666666667</v>
      </c>
      <c r="BM79" s="222" t="s">
        <v>65</v>
      </c>
      <c r="BN79" s="18">
        <f>(AL84*Z82)+(AB80*BB79)</f>
        <v>0</v>
      </c>
      <c r="BO79" s="222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12.5</v>
      </c>
      <c r="BS79" s="160" t="s">
        <v>67</v>
      </c>
    </row>
    <row r="80" spans="1:71" ht="15" customHeight="1">
      <c r="A80" s="155"/>
      <c r="B80" s="260"/>
      <c r="C80" s="260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2"/>
      <c r="H80" s="84"/>
      <c r="I80" s="5" t="s">
        <v>132</v>
      </c>
      <c r="J80" s="5" t="s">
        <v>20</v>
      </c>
      <c r="K80" s="5" t="s">
        <v>108</v>
      </c>
      <c r="L80" s="5">
        <v>3</v>
      </c>
      <c r="M80" s="5">
        <v>8</v>
      </c>
      <c r="N80" s="5">
        <v>-3</v>
      </c>
      <c r="O80" s="5">
        <v>3</v>
      </c>
      <c r="P80" s="5"/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1.6666666666666667</v>
      </c>
      <c r="AS80" s="222"/>
      <c r="AT80" s="203">
        <f>IF(AND(AN80&lt;AP86,AF82),AB79*AL85,AP86*AL85)</f>
        <v>0</v>
      </c>
      <c r="AU80" s="222"/>
      <c r="AV80" s="20">
        <f>IF(AF82,AL85-(AL85*AN80),IF(AF81,(1/6)*AL85,0))</f>
        <v>0</v>
      </c>
      <c r="AW80" s="222"/>
      <c r="AX80" s="20">
        <f t="shared" si="20"/>
        <v>0</v>
      </c>
      <c r="AY80" s="222"/>
      <c r="AZ80" s="20">
        <f>AV80*AP86</f>
        <v>0</v>
      </c>
      <c r="BA80" s="222"/>
      <c r="BB80" s="203">
        <f t="shared" si="21"/>
        <v>0</v>
      </c>
      <c r="BC80" s="222"/>
      <c r="BD80" s="20">
        <f t="shared" si="22"/>
        <v>1.6666666666666667</v>
      </c>
      <c r="BE80" s="222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22"/>
      <c r="BJ80" s="203">
        <f>BH80+((BD80-BB80)*BF79)</f>
        <v>1.3888888888888891</v>
      </c>
      <c r="BK80" s="222"/>
      <c r="BL80" s="18">
        <f>IF(AB81&gt;0,(BH80*AB81)+((BJ80-BH80)*V84),BJ80*V84)</f>
        <v>4.166666666666667</v>
      </c>
      <c r="BM80" s="222"/>
      <c r="BN80" s="18">
        <f>(AL84*Z82)+(AB80*BB80)</f>
        <v>0</v>
      </c>
      <c r="BO80" s="222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3.125</v>
      </c>
      <c r="BS80" s="160" t="s">
        <v>11</v>
      </c>
    </row>
    <row r="81" spans="1:83" ht="15" customHeight="1">
      <c r="A81" s="155"/>
      <c r="B81" s="260"/>
      <c r="C81" s="260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2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3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2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1.3333333333333333</v>
      </c>
      <c r="AS81" s="222"/>
      <c r="AT81" s="203">
        <f>IF(AND(AN81&lt;AP86,AF82),AB79*AL85,AP86*AL85)</f>
        <v>0</v>
      </c>
      <c r="AU81" s="222"/>
      <c r="AV81" s="20">
        <f>IF(AF82,AL85-(AL85*AN81),IF(AF81,(1/6)*AL85,0))</f>
        <v>0</v>
      </c>
      <c r="AW81" s="222"/>
      <c r="AX81" s="20">
        <f t="shared" si="20"/>
        <v>0</v>
      </c>
      <c r="AY81" s="222"/>
      <c r="AZ81" s="20">
        <f>AV81*AP86</f>
        <v>0</v>
      </c>
      <c r="BA81" s="222"/>
      <c r="BB81" s="203">
        <f t="shared" si="21"/>
        <v>0</v>
      </c>
      <c r="BC81" s="222"/>
      <c r="BD81" s="20">
        <f t="shared" si="22"/>
        <v>1.3333333333333333</v>
      </c>
      <c r="BE81" s="222"/>
      <c r="BF81" s="203"/>
      <c r="BG81" s="203"/>
      <c r="BH81" s="20">
        <f>IF(AB82&lt;0,BB81*BF80,BB81*BF79)</f>
        <v>0</v>
      </c>
      <c r="BI81" s="222"/>
      <c r="BJ81" s="203">
        <f>BH81+((BD81-BB81)*BF79)</f>
        <v>1.1111111111111112</v>
      </c>
      <c r="BK81" s="222"/>
      <c r="BL81" s="18">
        <f>IF(AB81&gt;0,(BH81*AB81)+((BJ81-BH81)*V84),BJ81*V84)</f>
        <v>3.3333333333333335</v>
      </c>
      <c r="BM81" s="222"/>
      <c r="BN81" s="18">
        <f>(AL84*Z82)+(AB80*BB81)</f>
        <v>0</v>
      </c>
      <c r="BO81" s="222"/>
      <c r="BP81" s="203">
        <f t="shared" si="23"/>
        <v>3.3333333333333335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2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1.3333333333333333</v>
      </c>
      <c r="AS82" s="222"/>
      <c r="AT82" s="203">
        <f>IF(AND(AN82&lt;AP86,AF82),AB79*AL85,AP86*AL85)</f>
        <v>0</v>
      </c>
      <c r="AU82" s="222"/>
      <c r="AV82" s="20">
        <f>IF(AF82,AL85-(AL85*AN82),IF(AF81,(1/6)*AL85,0))</f>
        <v>0</v>
      </c>
      <c r="AW82" s="222"/>
      <c r="AX82" s="20">
        <f t="shared" si="20"/>
        <v>0</v>
      </c>
      <c r="AY82" s="222"/>
      <c r="AZ82" s="20">
        <f>AV82*AP86</f>
        <v>0</v>
      </c>
      <c r="BA82" s="222"/>
      <c r="BB82" s="203">
        <f t="shared" si="21"/>
        <v>0</v>
      </c>
      <c r="BC82" s="222"/>
      <c r="BD82" s="20">
        <f t="shared" si="22"/>
        <v>1.3333333333333333</v>
      </c>
      <c r="BE82" s="222"/>
      <c r="BF82" s="203"/>
      <c r="BG82" s="203"/>
      <c r="BH82" s="20">
        <f>IF(AB82&lt;0,BB82*BF80,BB82*BF79)</f>
        <v>0</v>
      </c>
      <c r="BI82" s="222"/>
      <c r="BJ82" s="203">
        <f>BH82+((BD82-BB82)*BF79)</f>
        <v>1.1111111111111112</v>
      </c>
      <c r="BK82" s="222"/>
      <c r="BL82" s="18">
        <f>IF(AB81&gt;0,(BH82*AB81)+((BJ82-BH82)*V84),BJ82*V84)</f>
        <v>3.3333333333333335</v>
      </c>
      <c r="BM82" s="222"/>
      <c r="BN82" s="18">
        <f>(AL84*Z82)+(AB80*BB82)</f>
        <v>0</v>
      </c>
      <c r="BO82" s="222"/>
      <c r="BP82" s="203">
        <f t="shared" si="23"/>
        <v>3.3333333333333335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2"/>
      <c r="H83" s="87"/>
      <c r="I83" s="80"/>
      <c r="J83" s="20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1.3333333333333333</v>
      </c>
      <c r="AS83" s="222"/>
      <c r="AT83" s="203">
        <f>IF(AND(AN83&lt;AP86,AF82),AB79*AL85,AP86*AL85)</f>
        <v>0</v>
      </c>
      <c r="AU83" s="222"/>
      <c r="AV83" s="20">
        <f>IF(AF82,AL85-(AL85*AN83),IF(AF81,(1/6)*AL85,0))</f>
        <v>0</v>
      </c>
      <c r="AW83" s="222"/>
      <c r="AX83" s="20">
        <f t="shared" si="20"/>
        <v>0</v>
      </c>
      <c r="AY83" s="222"/>
      <c r="AZ83" s="20">
        <f>AV83*AP86</f>
        <v>0</v>
      </c>
      <c r="BA83" s="222"/>
      <c r="BB83" s="203">
        <f t="shared" si="21"/>
        <v>0</v>
      </c>
      <c r="BC83" s="222"/>
      <c r="BD83" s="20">
        <f t="shared" si="22"/>
        <v>1.3333333333333333</v>
      </c>
      <c r="BE83" s="222"/>
      <c r="BF83" s="203"/>
      <c r="BG83" s="203"/>
      <c r="BH83" s="20">
        <f>IF(AB82&lt;0,BB83*BF80,BB83*BF79)</f>
        <v>0</v>
      </c>
      <c r="BI83" s="222"/>
      <c r="BJ83" s="203">
        <f>BH83+((BD83-BB83)*BF79)</f>
        <v>1.1111111111111112</v>
      </c>
      <c r="BK83" s="222"/>
      <c r="BL83" s="18">
        <f>IF(AB81&gt;0,(BH83*AB81)+((BJ83-BH83)*V84),BJ83*V84)</f>
        <v>3.3333333333333335</v>
      </c>
      <c r="BM83" s="222"/>
      <c r="BN83" s="18">
        <f>(AL84*Z82)+(AB80*BB83)</f>
        <v>0</v>
      </c>
      <c r="BO83" s="222"/>
      <c r="BP83" s="203">
        <f t="shared" si="23"/>
        <v>3.3333333333333335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2"/>
      <c r="H84" s="84"/>
      <c r="I84" s="220" t="s">
        <v>30</v>
      </c>
      <c r="J84" s="220"/>
      <c r="K84" s="220" t="s">
        <v>31</v>
      </c>
      <c r="L84" s="220"/>
      <c r="M84" s="220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3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1</v>
      </c>
      <c r="AS84" s="222"/>
      <c r="AT84" s="203">
        <f>IF(AND(AN84&lt;AP86,AF82),AB79*AL85,AP86*AL85)</f>
        <v>0</v>
      </c>
      <c r="AU84" s="222"/>
      <c r="AV84" s="20">
        <f>IF(AF82,AL85-(AL85*AN84),IF(AF81,(1/6)*AL85,0))</f>
        <v>0</v>
      </c>
      <c r="AW84" s="222"/>
      <c r="AX84" s="20">
        <f t="shared" si="20"/>
        <v>0</v>
      </c>
      <c r="AY84" s="222"/>
      <c r="AZ84" s="20">
        <f>AV84*AP86</f>
        <v>0</v>
      </c>
      <c r="BA84" s="222"/>
      <c r="BB84" s="203">
        <f t="shared" si="21"/>
        <v>0</v>
      </c>
      <c r="BC84" s="222"/>
      <c r="BD84" s="20">
        <f t="shared" si="22"/>
        <v>1</v>
      </c>
      <c r="BE84" s="222"/>
      <c r="BF84" s="203"/>
      <c r="BG84" s="203"/>
      <c r="BH84" s="20">
        <f>IF(AB82&lt;0,BB84*BF80,BB84*BF79)</f>
        <v>0</v>
      </c>
      <c r="BI84" s="222"/>
      <c r="BJ84" s="203">
        <f>BH84+((BD84-BB84)*BF79)</f>
        <v>0.83333333333333337</v>
      </c>
      <c r="BK84" s="222"/>
      <c r="BL84" s="18">
        <f>IF(AB81&gt;0,(BH84*AB81)+((BJ84-BH84)*V84),BJ84*V84)</f>
        <v>2.5</v>
      </c>
      <c r="BM84" s="222"/>
      <c r="BN84" s="18">
        <f>(AL84*Z82)+(AB80*BB84)</f>
        <v>0</v>
      </c>
      <c r="BO84" s="222"/>
      <c r="BP84" s="203">
        <f t="shared" si="23"/>
        <v>2.5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2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19" t="s">
        <v>26</v>
      </c>
      <c r="O85" s="219"/>
      <c r="P85" s="5">
        <v>0</v>
      </c>
      <c r="Q85" s="221" t="s">
        <v>58</v>
      </c>
      <c r="R85" s="22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2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3.125</v>
      </c>
      <c r="F86" s="3" t="e">
        <f>IFERROR(E86/P80,NA())</f>
        <v>#N/A</v>
      </c>
      <c r="G86" s="262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0" t="s">
        <v>85</v>
      </c>
      <c r="B89" s="241"/>
      <c r="C89" s="241"/>
      <c r="D89" s="95"/>
      <c r="E89" s="96" t="s">
        <v>11</v>
      </c>
      <c r="F89" s="95" t="s">
        <v>7</v>
      </c>
      <c r="G89" s="24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2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2"/>
      <c r="B90" s="243"/>
      <c r="C90" s="24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5"/>
      <c r="I90" s="4" t="s">
        <v>131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2"/>
      <c r="B91" s="243"/>
      <c r="C91" s="24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2"/>
      <c r="B92" s="243"/>
      <c r="C92" s="24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2"/>
      <c r="B93" s="243"/>
      <c r="C93" s="24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2"/>
      <c r="B94" s="243"/>
      <c r="C94" s="24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3" t="s">
        <v>86</v>
      </c>
      <c r="B99" s="254"/>
      <c r="C99" s="254"/>
      <c r="D99" s="105"/>
      <c r="E99" s="106" t="s">
        <v>11</v>
      </c>
      <c r="F99" s="105" t="s">
        <v>7</v>
      </c>
      <c r="G99" s="257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5"/>
      <c r="B100" s="256"/>
      <c r="C100" s="25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58"/>
      <c r="I100" s="4" t="s">
        <v>130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5"/>
      <c r="B101" s="256"/>
      <c r="C101" s="25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5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5"/>
      <c r="B102" s="256"/>
      <c r="C102" s="25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5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5"/>
      <c r="B103" s="256"/>
      <c r="C103" s="25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5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5"/>
      <c r="B104" s="256"/>
      <c r="C104" s="25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5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5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5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5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6" t="s">
        <v>87</v>
      </c>
      <c r="B109" s="247"/>
      <c r="C109" s="247"/>
      <c r="D109" s="141"/>
      <c r="E109" s="142" t="s">
        <v>11</v>
      </c>
      <c r="F109" s="141" t="s">
        <v>7</v>
      </c>
      <c r="G109" s="250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48"/>
      <c r="B110" s="249"/>
      <c r="C110" s="249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1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48"/>
      <c r="B111" s="249"/>
      <c r="C111" s="249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1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48"/>
      <c r="B112" s="249"/>
      <c r="C112" s="249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1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48"/>
      <c r="B113" s="249"/>
      <c r="C113" s="249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1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48"/>
      <c r="B114" s="249"/>
      <c r="C114" s="249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1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1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1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1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8.8888888888888875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5.1851851851851857E-2</v>
      </c>
      <c r="CR142" s="138">
        <f>IFERROR(E46,"")</f>
        <v>2.592592592592593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2.8518518518518516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0.38518518518518519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3.8024691358024696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3.125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27" zoomScale="70" zoomScaleNormal="70" workbookViewId="0">
      <selection activeCell="S35" sqref="S35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28" width="8.7109375" style="18" customWidth="1"/>
    <col min="29" max="29" width="21" style="18" customWidth="1"/>
    <col min="30" max="31" width="8.7109375" style="18" customWidth="1"/>
    <col min="32" max="32" width="7.85546875" style="18" customWidth="1"/>
    <col min="33" max="33" width="16.5703125" style="18" customWidth="1"/>
    <col min="34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Falchions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Falchions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189"/>
      <c r="AI28" s="189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189"/>
      <c r="BG28" s="189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3"/>
      <c r="CR28" s="93"/>
    </row>
    <row r="29" spans="1:165" ht="15" customHeight="1">
      <c r="A29" s="121"/>
      <c r="B29" s="212"/>
      <c r="C29" s="212"/>
      <c r="D29" s="54" t="s">
        <v>1</v>
      </c>
      <c r="E29" s="164">
        <f>IF(AND(AD29,AF36),BL29+BN29,NA())</f>
        <v>1.25</v>
      </c>
      <c r="F29" s="30">
        <f>IFERROR(E29/P30,NA())</f>
        <v>0.125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0.16666666666666666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0.5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2</v>
      </c>
      <c r="AS29" s="222" t="s">
        <v>121</v>
      </c>
      <c r="AT29" s="199">
        <f>IF(AND(AN29&lt;AP36,AF32),AB29*AL35,AP36*AL35)</f>
        <v>0.5</v>
      </c>
      <c r="AU29" s="222" t="s">
        <v>109</v>
      </c>
      <c r="AV29" s="20">
        <f>IF(AF32,AL35-(AL35*AN29),IF(AF31,(1/6)*AL35,0))</f>
        <v>0</v>
      </c>
      <c r="AW29" s="222" t="s">
        <v>60</v>
      </c>
      <c r="AX29" s="20">
        <f>AV29*AP29</f>
        <v>0</v>
      </c>
      <c r="AY29" s="222" t="s">
        <v>122</v>
      </c>
      <c r="AZ29" s="20">
        <f>AV29*AP36</f>
        <v>0</v>
      </c>
      <c r="BA29" s="222" t="s">
        <v>110</v>
      </c>
      <c r="BB29" s="199">
        <f>AT29+AZ29</f>
        <v>0.5</v>
      </c>
      <c r="BC29" s="222" t="s">
        <v>117</v>
      </c>
      <c r="BD29" s="20">
        <f>SUM(AR29,AX29)</f>
        <v>2</v>
      </c>
      <c r="BE29" s="222" t="s">
        <v>63</v>
      </c>
      <c r="BF29" s="192">
        <f>IF((1-(V29+V33))&gt;1,1,1-(V29+V33))</f>
        <v>0.5</v>
      </c>
      <c r="BG29" s="192" t="s">
        <v>105</v>
      </c>
      <c r="BH29" s="20">
        <f>IF(AB32&lt;0,BB29*BF30,BB29*BF29)</f>
        <v>0.5</v>
      </c>
      <c r="BI29" s="222" t="s">
        <v>102</v>
      </c>
      <c r="BJ29" s="192">
        <f>BH29+((BD29-BB29)*BF29)</f>
        <v>1.25</v>
      </c>
      <c r="BK29" s="222" t="s">
        <v>103</v>
      </c>
      <c r="BL29" s="18">
        <f>IF(AB31&gt;0,(BH29*AB31)+((BJ29-BH29)*V34),BJ29*V34)</f>
        <v>1.25</v>
      </c>
      <c r="BM29" s="222" t="s">
        <v>65</v>
      </c>
      <c r="BN29" s="18">
        <f>(AL34*Z32)+(AB30*BB29)</f>
        <v>0</v>
      </c>
      <c r="BO29" s="222" t="s">
        <v>64</v>
      </c>
      <c r="BP29" s="192">
        <f>IF(AD29,BL29+BN29,NA())</f>
        <v>1.25</v>
      </c>
      <c r="BQ29" s="123" t="s">
        <v>46</v>
      </c>
      <c r="BR29" s="18">
        <f>IFERROR(IF(AD29,BP29,0)+IF(AD30,BP30,0)+IF(AD31,BP31,0)+IF(AD32,BP32,0)+IF(AD33,BP33,0)+IF(AD34,BP34,0),NA())</f>
        <v>5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>
        <f>IF(AND(AD30,AF36),BL30+BN30,NA())</f>
        <v>1</v>
      </c>
      <c r="F30" s="30">
        <f>IFERROR(E30/P30,NA())</f>
        <v>0.1</v>
      </c>
      <c r="G30" s="214"/>
      <c r="H30" s="84"/>
      <c r="I30" s="5" t="s">
        <v>123</v>
      </c>
      <c r="J30" s="5" t="s">
        <v>18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10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1.5</v>
      </c>
      <c r="AS30" s="222"/>
      <c r="AT30" s="199">
        <f>IF(AND(AN30&lt;AP36,AF32),AB29*AL35,AP36*AL35)</f>
        <v>0.5</v>
      </c>
      <c r="AU30" s="222"/>
      <c r="AV30" s="20">
        <f>IF(AF32,AL35-(AL35*AN30),IF(AF31,(1/6)*AL35,0))</f>
        <v>0</v>
      </c>
      <c r="AW30" s="222"/>
      <c r="AX30" s="20">
        <f t="shared" ref="AX29:AX34" si="0">AV30*AP30</f>
        <v>0</v>
      </c>
      <c r="AY30" s="222"/>
      <c r="AZ30" s="20">
        <f>AV30*AP36</f>
        <v>0</v>
      </c>
      <c r="BA30" s="222"/>
      <c r="BB30" s="199">
        <f t="shared" ref="BB29:BB34" si="1">AT30+AZ30</f>
        <v>0.5</v>
      </c>
      <c r="BC30" s="222"/>
      <c r="BD30" s="20">
        <f t="shared" ref="BD29:BD34" si="2">SUM(AR30,AX30)</f>
        <v>1.5</v>
      </c>
      <c r="BE30" s="222"/>
      <c r="BF30" s="192">
        <f>IF((1-(V29+AB32))&gt;1,1,1-(V29+AB32))</f>
        <v>1</v>
      </c>
      <c r="BG30" s="192" t="s">
        <v>104</v>
      </c>
      <c r="BH30" s="20">
        <f>IF(AB32&lt;0,BB30*BF30,BB30*BF29)</f>
        <v>0.5</v>
      </c>
      <c r="BI30" s="222"/>
      <c r="BJ30" s="192">
        <f>BH30+((BD30-BB30)*BF29)</f>
        <v>1</v>
      </c>
      <c r="BK30" s="222"/>
      <c r="BL30" s="18">
        <f>IF(AB31&gt;0,(BH30*AB31)+((BJ30-BH30)*V34),BJ30*V34)</f>
        <v>1</v>
      </c>
      <c r="BM30" s="222"/>
      <c r="BN30" s="18">
        <f>(AL34*Z32)+(AB30*BB30)</f>
        <v>0</v>
      </c>
      <c r="BO30" s="222"/>
      <c r="BP30" s="192">
        <f t="shared" ref="BP30:BP33" si="3">IF(AD30,BL30+BN30,NA())</f>
        <v>1</v>
      </c>
      <c r="BQ30" s="123" t="s">
        <v>47</v>
      </c>
      <c r="BR30" s="18">
        <f>IFERROR(BR29/AD35,NA())</f>
        <v>0.83333333333333337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>
        <f>IF(AND(AD31,AF36),BL31+BN31,NA())</f>
        <v>0.75</v>
      </c>
      <c r="F31" s="30">
        <f>IFERROR(E31/P30,NA())</f>
        <v>7.4999999999999997E-2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1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0.33333333333333331</v>
      </c>
      <c r="AQ31" s="20" t="s">
        <v>98</v>
      </c>
      <c r="AR31" s="21">
        <f>IF(AND(AF32,X30&gt;=0),AL35*AN31,AL35*AP31)</f>
        <v>1</v>
      </c>
      <c r="AS31" s="222"/>
      <c r="AT31" s="199">
        <f>IF(AND(AN31&lt;AP36,AF32),AB29*AL35,AP36*AL35)</f>
        <v>0.5</v>
      </c>
      <c r="AU31" s="222"/>
      <c r="AV31" s="20">
        <f>IF(AF32,AL35-(AL35*AN31),IF(AF31,(1/6)*AL35,0))</f>
        <v>0</v>
      </c>
      <c r="AW31" s="222"/>
      <c r="AX31" s="20">
        <f t="shared" si="0"/>
        <v>0</v>
      </c>
      <c r="AY31" s="222"/>
      <c r="AZ31" s="20">
        <f>AV31*AP36</f>
        <v>0</v>
      </c>
      <c r="BA31" s="222"/>
      <c r="BB31" s="199">
        <f t="shared" si="1"/>
        <v>0.5</v>
      </c>
      <c r="BC31" s="222"/>
      <c r="BD31" s="20">
        <f t="shared" si="2"/>
        <v>1</v>
      </c>
      <c r="BE31" s="222"/>
      <c r="BF31" s="192"/>
      <c r="BG31" s="192"/>
      <c r="BH31" s="20">
        <f>IF(AB32&lt;0,BB31*BF30,BB31*BF29)</f>
        <v>0.5</v>
      </c>
      <c r="BI31" s="222"/>
      <c r="BJ31" s="192">
        <f>BH31+((BD31-BB31)*BF29)</f>
        <v>0.75</v>
      </c>
      <c r="BK31" s="222"/>
      <c r="BL31" s="18">
        <f>IF(AB31&gt;0,(BH31*AB31)+((BJ31-BH31)*V34),BJ31*V34)</f>
        <v>0.75</v>
      </c>
      <c r="BM31" s="222"/>
      <c r="BN31" s="18">
        <f>(AL34*Z32)+(AB30*BB31)</f>
        <v>0</v>
      </c>
      <c r="BO31" s="222"/>
      <c r="BP31" s="192">
        <f t="shared" si="3"/>
        <v>0.75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0.75</v>
      </c>
      <c r="F32" s="30">
        <f>IFERROR(E32/P30,NA())</f>
        <v>7.4999999999999997E-2</v>
      </c>
      <c r="G32" s="214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0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-0.5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1</v>
      </c>
      <c r="AS32" s="222"/>
      <c r="AT32" s="199">
        <f>IF(AND(AN32&lt;AP36,AF32),AB29*AL35,AP36*AL35)</f>
        <v>0.5</v>
      </c>
      <c r="AU32" s="222"/>
      <c r="AV32" s="20">
        <f>IF(AF32,AL35-(AL35*AN32),IF(AF31,(1/6)*AL35,0))</f>
        <v>0</v>
      </c>
      <c r="AW32" s="222"/>
      <c r="AX32" s="20">
        <f t="shared" si="0"/>
        <v>0</v>
      </c>
      <c r="AY32" s="222"/>
      <c r="AZ32" s="20">
        <f>AV32*AP36</f>
        <v>0</v>
      </c>
      <c r="BA32" s="222"/>
      <c r="BB32" s="199">
        <f t="shared" si="1"/>
        <v>0.5</v>
      </c>
      <c r="BC32" s="222"/>
      <c r="BD32" s="20">
        <f t="shared" si="2"/>
        <v>1</v>
      </c>
      <c r="BE32" s="222"/>
      <c r="BF32" s="192"/>
      <c r="BG32" s="192"/>
      <c r="BH32" s="20">
        <f>IF(AB32&lt;0,BB32*BF30,BB32*BF29)</f>
        <v>0.5</v>
      </c>
      <c r="BI32" s="222"/>
      <c r="BJ32" s="192">
        <f>BH32+((BD32-BB32)*BF29)</f>
        <v>0.75</v>
      </c>
      <c r="BK32" s="222"/>
      <c r="BL32" s="18">
        <f>IF(AB31&gt;0,(BH32*AB31)+((BJ32-BH32)*V34),BJ32*V34)</f>
        <v>0.75</v>
      </c>
      <c r="BM32" s="222"/>
      <c r="BN32" s="18">
        <f>(AL34*Z32)+(AB30*BB32)</f>
        <v>0</v>
      </c>
      <c r="BO32" s="222"/>
      <c r="BP32" s="192">
        <f t="shared" si="3"/>
        <v>0.75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0.75</v>
      </c>
      <c r="F33" s="30">
        <f>IFERROR(E33/P30,NA())</f>
        <v>7.4999999999999997E-2</v>
      </c>
      <c r="G33" s="214"/>
      <c r="H33" s="87"/>
      <c r="I33" s="80"/>
      <c r="J33" s="19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1</v>
      </c>
      <c r="AS33" s="222"/>
      <c r="AT33" s="199">
        <f>IF(AND(AN33&lt;AP36,AF32),AB29*AL35,AP36*AL35)</f>
        <v>0.5</v>
      </c>
      <c r="AU33" s="222"/>
      <c r="AV33" s="20">
        <f>IF(AF32,AL35-(AL35*AN33),IF(AF31,(1/6)*AL35,0))</f>
        <v>0</v>
      </c>
      <c r="AW33" s="222"/>
      <c r="AX33" s="20">
        <f t="shared" si="0"/>
        <v>0</v>
      </c>
      <c r="AY33" s="222"/>
      <c r="AZ33" s="20">
        <f>AV33*AP36</f>
        <v>0</v>
      </c>
      <c r="BA33" s="222"/>
      <c r="BB33" s="199">
        <f t="shared" si="1"/>
        <v>0.5</v>
      </c>
      <c r="BC33" s="222"/>
      <c r="BD33" s="20">
        <f t="shared" si="2"/>
        <v>1</v>
      </c>
      <c r="BE33" s="222"/>
      <c r="BF33" s="192"/>
      <c r="BG33" s="192"/>
      <c r="BH33" s="20">
        <f>IF(AB32&lt;0,BB33*BF30,BB33*BF29)</f>
        <v>0.5</v>
      </c>
      <c r="BI33" s="222"/>
      <c r="BJ33" s="192">
        <f>BH33+((BD33-BB33)*BF29)</f>
        <v>0.75</v>
      </c>
      <c r="BK33" s="222"/>
      <c r="BL33" s="18">
        <f>IF(AB31&gt;0,(BH33*AB31)+((BJ33-BH33)*V34),BJ33*V34)</f>
        <v>0.75</v>
      </c>
      <c r="BM33" s="222"/>
      <c r="BN33" s="18">
        <f>(AL34*Z32)+(AB30*BB33)</f>
        <v>0</v>
      </c>
      <c r="BO33" s="222"/>
      <c r="BP33" s="192">
        <f t="shared" si="3"/>
        <v>0.75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0.5</v>
      </c>
      <c r="F34" s="30">
        <f>IFERROR(E34/P30,NA())</f>
        <v>0.05</v>
      </c>
      <c r="G34" s="214"/>
      <c r="H34" s="84"/>
      <c r="I34" s="220" t="s">
        <v>30</v>
      </c>
      <c r="J34" s="220"/>
      <c r="K34" s="220" t="s">
        <v>31</v>
      </c>
      <c r="L34" s="220"/>
      <c r="M34" s="220"/>
      <c r="N34" s="219" t="s">
        <v>29</v>
      </c>
      <c r="O34" s="219"/>
      <c r="P34" s="5">
        <v>0</v>
      </c>
      <c r="Q34" s="219" t="s">
        <v>45</v>
      </c>
      <c r="R34" s="219"/>
      <c r="S34" s="5">
        <v>1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0.16666666666666666</v>
      </c>
      <c r="AQ34" s="20" t="s">
        <v>101</v>
      </c>
      <c r="AR34" s="20">
        <f>IF(AND(AF32,X30&gt;=0),AL35*AN34,AL35*AP34)</f>
        <v>0.5</v>
      </c>
      <c r="AS34" s="222"/>
      <c r="AT34" s="199">
        <f>IF(AND(AN34&lt;AP36,AF32),AB29*AL35,AP36*AL35)</f>
        <v>0.5</v>
      </c>
      <c r="AU34" s="222"/>
      <c r="AV34" s="20">
        <f>IF(AF32,AL35-(AL35*AN34),IF(AF31,(1/6)*AL35,0))</f>
        <v>0</v>
      </c>
      <c r="AW34" s="222"/>
      <c r="AX34" s="20">
        <f t="shared" si="0"/>
        <v>0</v>
      </c>
      <c r="AY34" s="222"/>
      <c r="AZ34" s="20">
        <f>AV34*AP36</f>
        <v>0</v>
      </c>
      <c r="BA34" s="222"/>
      <c r="BB34" s="199">
        <f t="shared" si="1"/>
        <v>0.5</v>
      </c>
      <c r="BC34" s="222"/>
      <c r="BD34" s="20">
        <f t="shared" si="2"/>
        <v>0.5</v>
      </c>
      <c r="BE34" s="222"/>
      <c r="BF34" s="192"/>
      <c r="BG34" s="192"/>
      <c r="BH34" s="20">
        <f>IF(AB32&lt;0,BB34*BF30,BB34*BF29)</f>
        <v>0.5</v>
      </c>
      <c r="BI34" s="222"/>
      <c r="BJ34" s="192">
        <f>BH34+((BD34-BB34)*BF29)</f>
        <v>0.5</v>
      </c>
      <c r="BK34" s="222"/>
      <c r="BL34" s="18">
        <f>IF(AB31&gt;0,(BH34*AB31)+((BJ34-BH34)*V34),BJ34*V34)</f>
        <v>0.5</v>
      </c>
      <c r="BM34" s="222"/>
      <c r="BN34" s="18">
        <f>(AL34*Z32)+(AB30*BB34)</f>
        <v>0</v>
      </c>
      <c r="BO34" s="222"/>
      <c r="BP34" s="192">
        <f>IF(AD34,BL34+BN34,NA())</f>
        <v>0.5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19" t="s">
        <v>26</v>
      </c>
      <c r="O35" s="219"/>
      <c r="P35" s="5">
        <v>0</v>
      </c>
      <c r="Q35" s="221" t="s">
        <v>58</v>
      </c>
      <c r="R35" s="221"/>
      <c r="S35" s="5">
        <v>-3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1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0.83333333333333337</v>
      </c>
      <c r="F36" s="3">
        <f>IFERROR(E36/P30,NA())</f>
        <v>8.3333333333333343E-2</v>
      </c>
      <c r="G36" s="214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0.16666666666666666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Crowe v. T3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Crowe v. T3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198"/>
      <c r="AI38" s="198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198"/>
      <c r="BG38" s="198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3"/>
    </row>
    <row r="39" spans="1:71" ht="15" customHeight="1">
      <c r="A39" s="126"/>
      <c r="B39" s="225"/>
      <c r="C39" s="225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22" t="s">
        <v>121</v>
      </c>
      <c r="AT39" s="199">
        <f>IF(AND(AN39&lt;AP46,AF42),AB39*AL45,AP46*AL45)</f>
        <v>0</v>
      </c>
      <c r="AU39" s="222" t="s">
        <v>109</v>
      </c>
      <c r="AV39" s="20">
        <f>IF(AF42,AL45-(AL45*AN39),IF(AF41,(1/6)*AL45,0))</f>
        <v>3.1081944444444449</v>
      </c>
      <c r="AW39" s="222" t="s">
        <v>60</v>
      </c>
      <c r="AX39" s="20">
        <f t="shared" ref="AX39:AX44" si="4">AV39*AP39</f>
        <v>2.5901620370370373</v>
      </c>
      <c r="AY39" s="222" t="s">
        <v>122</v>
      </c>
      <c r="AZ39" s="20">
        <f>AV39*AP46</f>
        <v>0</v>
      </c>
      <c r="BA39" s="222" t="s">
        <v>110</v>
      </c>
      <c r="BB39" s="199">
        <f t="shared" ref="BB39:BB44" si="5">AT39+AZ39</f>
        <v>0</v>
      </c>
      <c r="BC39" s="222" t="s">
        <v>117</v>
      </c>
      <c r="BD39" s="20">
        <f t="shared" ref="BD39:BD44" si="6">SUM(AR39,AX39)</f>
        <v>8.8065509259259258</v>
      </c>
      <c r="BE39" s="222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22" t="s">
        <v>102</v>
      </c>
      <c r="BJ39" s="199">
        <f>BH39+((BD39-BB39)*BF39)</f>
        <v>2.9355169753086421</v>
      </c>
      <c r="BK39" s="222" t="s">
        <v>103</v>
      </c>
      <c r="BL39" s="18">
        <f>IF(AB41&gt;0,(BH39*AB41)+((BJ39-BH39)*V44),BJ39*V44)</f>
        <v>2.9355169753086421</v>
      </c>
      <c r="BM39" s="222" t="s">
        <v>65</v>
      </c>
      <c r="BN39" s="18">
        <f>(AL44*Z42)+(AB40*BB39)</f>
        <v>0</v>
      </c>
      <c r="BO39" s="222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27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22"/>
      <c r="AT40" s="199">
        <f>IF(AND(AN40&lt;AP46,AF42),AB39*AL45,AP46*AL45)</f>
        <v>0</v>
      </c>
      <c r="AU40" s="222"/>
      <c r="AV40" s="20">
        <f>IF(AF42,AL45-(AL45*AN40),IF(AF41,(1/6)*AL45,0))</f>
        <v>4.6622916666666665</v>
      </c>
      <c r="AW40" s="222"/>
      <c r="AX40" s="20">
        <f t="shared" si="4"/>
        <v>3.108194444444444</v>
      </c>
      <c r="AY40" s="222"/>
      <c r="AZ40" s="20">
        <f>AV40*AP46</f>
        <v>0</v>
      </c>
      <c r="BA40" s="222"/>
      <c r="BB40" s="199">
        <f t="shared" si="5"/>
        <v>0</v>
      </c>
      <c r="BC40" s="222"/>
      <c r="BD40" s="20">
        <f t="shared" si="6"/>
        <v>7.7704861111111105</v>
      </c>
      <c r="BE40" s="222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22"/>
      <c r="BJ40" s="199">
        <f>BH40+((BD40-BB40)*BF39)</f>
        <v>2.5901620370370373</v>
      </c>
      <c r="BK40" s="222"/>
      <c r="BL40" s="18">
        <f>IF(AB41&gt;0,(BH40*AB41)+((BJ40-BH40)*V44),BJ40*V44)</f>
        <v>2.5901620370370373</v>
      </c>
      <c r="BM40" s="222"/>
      <c r="BN40" s="18">
        <f>(AL44*Z42)+(AB40*BB40)</f>
        <v>0</v>
      </c>
      <c r="BO40" s="222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22"/>
      <c r="AT41" s="199">
        <f>IF(AND(AN41&lt;AP46,AF42),AB39*AL45,AP46*AL45)</f>
        <v>0</v>
      </c>
      <c r="AU41" s="222"/>
      <c r="AV41" s="20">
        <f>IF(AF42,AL45-(AL45*AN41),IF(AF41,(1/6)*AL45,0))</f>
        <v>6.216388888888889</v>
      </c>
      <c r="AW41" s="222"/>
      <c r="AX41" s="20">
        <f t="shared" si="4"/>
        <v>3.1081944444444445</v>
      </c>
      <c r="AY41" s="222"/>
      <c r="AZ41" s="20">
        <f>AV41*AP46</f>
        <v>0</v>
      </c>
      <c r="BA41" s="222"/>
      <c r="BB41" s="199">
        <f t="shared" si="5"/>
        <v>0</v>
      </c>
      <c r="BC41" s="222"/>
      <c r="BD41" s="20">
        <f t="shared" si="6"/>
        <v>6.2163888888888881</v>
      </c>
      <c r="BE41" s="222"/>
      <c r="BF41" s="199"/>
      <c r="BG41" s="199"/>
      <c r="BH41" s="20">
        <f>IF(AB42&lt;0,BB41*BF40,BB41*BF39)</f>
        <v>0</v>
      </c>
      <c r="BI41" s="222"/>
      <c r="BJ41" s="199">
        <f>BH41+((BD41-BB41)*BF39)</f>
        <v>2.0721296296296297</v>
      </c>
      <c r="BK41" s="222"/>
      <c r="BL41" s="18">
        <f>IF(AB41&gt;0,(BH41*AB41)+((BJ41-BH41)*V44),BJ41*V44)</f>
        <v>2.0721296296296297</v>
      </c>
      <c r="BM41" s="222"/>
      <c r="BN41" s="18">
        <f>(AL44*Z42)+(AB40*BB41)</f>
        <v>0</v>
      </c>
      <c r="BO41" s="222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27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22"/>
      <c r="AT42" s="199">
        <f>IF(AND(AN42&lt;AP46,AF42),AB39*AL45,AP46*AL45)</f>
        <v>0</v>
      </c>
      <c r="AU42" s="222"/>
      <c r="AV42" s="20">
        <f>IF(AF42,AL45-(AL45*AN42),IF(AF41,(1/6)*AL45,0))</f>
        <v>6.216388888888889</v>
      </c>
      <c r="AW42" s="222"/>
      <c r="AX42" s="20">
        <f t="shared" si="4"/>
        <v>3.1081944444444445</v>
      </c>
      <c r="AY42" s="222"/>
      <c r="AZ42" s="20">
        <f>AV42*AP46</f>
        <v>0</v>
      </c>
      <c r="BA42" s="222"/>
      <c r="BB42" s="199">
        <f t="shared" si="5"/>
        <v>0</v>
      </c>
      <c r="BC42" s="222"/>
      <c r="BD42" s="20">
        <f t="shared" si="6"/>
        <v>6.2163888888888881</v>
      </c>
      <c r="BE42" s="222"/>
      <c r="BF42" s="199"/>
      <c r="BG42" s="199"/>
      <c r="BH42" s="20">
        <f>IF(AB42&lt;0,BB42*BF40,BB42*BF39)</f>
        <v>0</v>
      </c>
      <c r="BI42" s="222"/>
      <c r="BJ42" s="199">
        <f>BH42+((BD42-BB42)*BF39)</f>
        <v>2.0721296296296297</v>
      </c>
      <c r="BK42" s="222"/>
      <c r="BL42" s="18">
        <f>IF(AB41&gt;0,(BH42*AB41)+((BJ42-BH42)*V44),BJ42*V44)</f>
        <v>2.0721296296296297</v>
      </c>
      <c r="BM42" s="222"/>
      <c r="BN42" s="18">
        <f>(AL44*Z42)+(AB40*BB42)</f>
        <v>0</v>
      </c>
      <c r="BO42" s="222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27"/>
      <c r="H43" s="87"/>
      <c r="I43" s="80"/>
      <c r="J43" s="19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22"/>
      <c r="AT43" s="199">
        <f>IF(AND(AN43&lt;AP46,AF42),AB39*AL45,AP46*AL45)</f>
        <v>0</v>
      </c>
      <c r="AU43" s="222"/>
      <c r="AV43" s="20">
        <f>IF(AF42,AL45-(AL45*AN43),IF(AF41,(1/6)*AL45,0))</f>
        <v>6.216388888888889</v>
      </c>
      <c r="AW43" s="222"/>
      <c r="AX43" s="20">
        <f t="shared" si="4"/>
        <v>3.1081944444444445</v>
      </c>
      <c r="AY43" s="222"/>
      <c r="AZ43" s="20">
        <f>AV43*AP46</f>
        <v>0</v>
      </c>
      <c r="BA43" s="222"/>
      <c r="BB43" s="199">
        <f t="shared" si="5"/>
        <v>0</v>
      </c>
      <c r="BC43" s="222"/>
      <c r="BD43" s="20">
        <f t="shared" si="6"/>
        <v>6.2163888888888881</v>
      </c>
      <c r="BE43" s="222"/>
      <c r="BF43" s="199"/>
      <c r="BG43" s="199"/>
      <c r="BH43" s="20">
        <f>IF(AB42&lt;0,BB43*BF40,BB43*BF39)</f>
        <v>0</v>
      </c>
      <c r="BI43" s="222"/>
      <c r="BJ43" s="199">
        <f>BH43+((BD43-BB43)*BF39)</f>
        <v>2.0721296296296297</v>
      </c>
      <c r="BK43" s="222"/>
      <c r="BL43" s="18">
        <f>IF(AB41&gt;0,(BH43*AB41)+((BJ43-BH43)*V44),BJ43*V44)</f>
        <v>2.0721296296296297</v>
      </c>
      <c r="BM43" s="222"/>
      <c r="BN43" s="18">
        <f>(AL44*Z42)+(AB40*BB43)</f>
        <v>0</v>
      </c>
      <c r="BO43" s="222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27"/>
      <c r="H44" s="84"/>
      <c r="I44" s="220" t="s">
        <v>30</v>
      </c>
      <c r="J44" s="220"/>
      <c r="K44" s="220" t="s">
        <v>31</v>
      </c>
      <c r="L44" s="220"/>
      <c r="M44" s="220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22"/>
      <c r="AT44" s="199">
        <f>IF(AND(AN44&lt;AP46,AF42),AB39*AL45,AP46*AL45)</f>
        <v>0</v>
      </c>
      <c r="AU44" s="222"/>
      <c r="AV44" s="20">
        <f>IF(AF42,AL45-(AL45*AN44),IF(AF41,(1/6)*AL45,0))</f>
        <v>7.7704861111111114</v>
      </c>
      <c r="AW44" s="222"/>
      <c r="AX44" s="20">
        <f t="shared" si="4"/>
        <v>2.5901620370370368</v>
      </c>
      <c r="AY44" s="222"/>
      <c r="AZ44" s="20">
        <f>AV44*AP46</f>
        <v>0</v>
      </c>
      <c r="BA44" s="222"/>
      <c r="BB44" s="199">
        <f t="shared" si="5"/>
        <v>0</v>
      </c>
      <c r="BC44" s="222"/>
      <c r="BD44" s="20">
        <f t="shared" si="6"/>
        <v>4.1442592592592593</v>
      </c>
      <c r="BE44" s="222"/>
      <c r="BF44" s="199"/>
      <c r="BG44" s="199"/>
      <c r="BH44" s="20">
        <f>IF(AB42&lt;0,BB44*BF40,BB44*BF39)</f>
        <v>0</v>
      </c>
      <c r="BI44" s="222"/>
      <c r="BJ44" s="199">
        <f>BH44+((BD44-BB44)*BF39)</f>
        <v>1.3814197530864198</v>
      </c>
      <c r="BK44" s="222"/>
      <c r="BL44" s="18">
        <f>IF(AB41&gt;0,(BH44*AB41)+((BJ44-BH44)*V44),BJ44*V44)</f>
        <v>1.3814197530864198</v>
      </c>
      <c r="BM44" s="222"/>
      <c r="BN44" s="18">
        <f>(AL44*Z42)+(AB40*BB44)</f>
        <v>0</v>
      </c>
      <c r="BO44" s="222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19" t="s">
        <v>26</v>
      </c>
      <c r="O45" s="219"/>
      <c r="P45" s="5">
        <v>0</v>
      </c>
      <c r="Q45" s="221" t="s">
        <v>58</v>
      </c>
      <c r="R45" s="22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27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Crowe v. T4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Crowe v. T4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198"/>
      <c r="AI48" s="198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198"/>
      <c r="BG48" s="198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3"/>
    </row>
    <row r="49" spans="1:71" ht="15" customHeight="1">
      <c r="A49" s="129"/>
      <c r="B49" s="229"/>
      <c r="C49" s="229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22" t="s">
        <v>121</v>
      </c>
      <c r="AT49" s="199">
        <f>IF(AND(AN49&lt;AP56,AF52),AB49*AL55,AP56*AL55)</f>
        <v>0</v>
      </c>
      <c r="AU49" s="222" t="s">
        <v>109</v>
      </c>
      <c r="AV49" s="20">
        <f>IF(AF52,AL55-(AL55*AN49),IF(AF51,(1/6)*AL55,0))</f>
        <v>2.9328703703703711</v>
      </c>
      <c r="AW49" s="222" t="s">
        <v>60</v>
      </c>
      <c r="AX49" s="20">
        <f t="shared" ref="AX49:AX54" si="8">AV49*AP49</f>
        <v>2.444058641975309</v>
      </c>
      <c r="AY49" s="222" t="s">
        <v>122</v>
      </c>
      <c r="AZ49" s="20">
        <f>AV49*AP56</f>
        <v>0</v>
      </c>
      <c r="BA49" s="222" t="s">
        <v>110</v>
      </c>
      <c r="BB49" s="199">
        <f t="shared" ref="BB49:BB54" si="9">AT49+AZ49</f>
        <v>0</v>
      </c>
      <c r="BC49" s="222" t="s">
        <v>117</v>
      </c>
      <c r="BD49" s="20">
        <f t="shared" ref="BD49:BD54" si="10">SUM(AR49,AX49)</f>
        <v>8.3097993827160508</v>
      </c>
      <c r="BE49" s="222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22" t="s">
        <v>102</v>
      </c>
      <c r="BJ49" s="199">
        <f>BH49+((BD49-BB49)*BF49)</f>
        <v>2.7699331275720174</v>
      </c>
      <c r="BK49" s="222" t="s">
        <v>103</v>
      </c>
      <c r="BL49" s="18">
        <f>IF(AB51&gt;0,(BH49*AB51)+((BJ49-BH49)*V54),BJ49*V54)</f>
        <v>2.7699331275720174</v>
      </c>
      <c r="BM49" s="222" t="s">
        <v>65</v>
      </c>
      <c r="BN49" s="18">
        <f>(AL54*Z52)+(AB50*BB49)</f>
        <v>0</v>
      </c>
      <c r="BO49" s="222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31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22"/>
      <c r="AT50" s="199">
        <f>IF(AND(AN50&lt;AP56,AF52),AB49*AL55,AP56*AL55)</f>
        <v>0</v>
      </c>
      <c r="AU50" s="222"/>
      <c r="AV50" s="20">
        <f>IF(AF52,AL55-(AL55*AN50),IF(AF51,(1/6)*AL55,0))</f>
        <v>4.3993055555555562</v>
      </c>
      <c r="AW50" s="222"/>
      <c r="AX50" s="20">
        <f t="shared" si="8"/>
        <v>2.9328703703703707</v>
      </c>
      <c r="AY50" s="222"/>
      <c r="AZ50" s="20">
        <f>AV50*AP56</f>
        <v>0</v>
      </c>
      <c r="BA50" s="222"/>
      <c r="BB50" s="199">
        <f t="shared" si="9"/>
        <v>0</v>
      </c>
      <c r="BC50" s="222"/>
      <c r="BD50" s="20">
        <f t="shared" si="10"/>
        <v>7.3321759259259274</v>
      </c>
      <c r="BE50" s="222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22"/>
      <c r="BJ50" s="199">
        <f>BH50+((BD50-BB50)*BF49)</f>
        <v>2.4440586419753094</v>
      </c>
      <c r="BK50" s="222"/>
      <c r="BL50" s="18">
        <f>IF(AB51&gt;0,(BH50*AB51)+((BJ50-BH50)*V54),BJ50*V54)</f>
        <v>2.4440586419753094</v>
      </c>
      <c r="BM50" s="222"/>
      <c r="BN50" s="18">
        <f>(AL54*Z52)+(AB50*BB50)</f>
        <v>0</v>
      </c>
      <c r="BO50" s="222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22"/>
      <c r="AT51" s="199">
        <f>IF(AND(AN51&lt;AP56,AF52),AB49*AL55,AP56*AL55)</f>
        <v>0</v>
      </c>
      <c r="AU51" s="222"/>
      <c r="AV51" s="20">
        <f>IF(AF52,AL55-(AL55*AN51),IF(AF51,(1/6)*AL55,0))</f>
        <v>5.8657407407407423</v>
      </c>
      <c r="AW51" s="222"/>
      <c r="AX51" s="20">
        <f t="shared" si="8"/>
        <v>2.9328703703703711</v>
      </c>
      <c r="AY51" s="222"/>
      <c r="AZ51" s="20">
        <f>AV51*AP56</f>
        <v>0</v>
      </c>
      <c r="BA51" s="222"/>
      <c r="BB51" s="199">
        <f t="shared" si="9"/>
        <v>0</v>
      </c>
      <c r="BC51" s="222"/>
      <c r="BD51" s="20">
        <f t="shared" si="10"/>
        <v>5.8657407407407423</v>
      </c>
      <c r="BE51" s="222"/>
      <c r="BF51" s="199"/>
      <c r="BG51" s="199"/>
      <c r="BH51" s="20">
        <f>IF(AB52&lt;0,BB51*BF50,BB51*BF49)</f>
        <v>0</v>
      </c>
      <c r="BI51" s="222"/>
      <c r="BJ51" s="199">
        <f>BH51+((BD51-BB51)*BF49)</f>
        <v>1.9552469135802477</v>
      </c>
      <c r="BK51" s="222"/>
      <c r="BL51" s="18">
        <f>IF(AB51&gt;0,(BH51*AB51)+((BJ51-BH51)*V54),BJ51*V54)</f>
        <v>1.9552469135802477</v>
      </c>
      <c r="BM51" s="222"/>
      <c r="BN51" s="18">
        <f>(AL54*Z52)+(AB50*BB51)</f>
        <v>0</v>
      </c>
      <c r="BO51" s="222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31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22"/>
      <c r="AT52" s="199">
        <f>IF(AND(AN52&lt;AP56,AF52),AB49*AL55,AP56*AL55)</f>
        <v>0</v>
      </c>
      <c r="AU52" s="222"/>
      <c r="AV52" s="20">
        <f>IF(AF52,AL55-(AL55*AN52),IF(AF51,(1/6)*AL55,0))</f>
        <v>5.8657407407407423</v>
      </c>
      <c r="AW52" s="222"/>
      <c r="AX52" s="20">
        <f t="shared" si="8"/>
        <v>2.9328703703703711</v>
      </c>
      <c r="AY52" s="222"/>
      <c r="AZ52" s="20">
        <f>AV52*AP56</f>
        <v>0</v>
      </c>
      <c r="BA52" s="222"/>
      <c r="BB52" s="199">
        <f t="shared" si="9"/>
        <v>0</v>
      </c>
      <c r="BC52" s="222"/>
      <c r="BD52" s="20">
        <f t="shared" si="10"/>
        <v>5.8657407407407423</v>
      </c>
      <c r="BE52" s="222"/>
      <c r="BF52" s="199"/>
      <c r="BG52" s="199"/>
      <c r="BH52" s="20">
        <f>IF(AB52&lt;0,BB52*BF50,BB52*BF49)</f>
        <v>0</v>
      </c>
      <c r="BI52" s="222"/>
      <c r="BJ52" s="199">
        <f>BH52+((BD52-BB52)*BF49)</f>
        <v>1.9552469135802477</v>
      </c>
      <c r="BK52" s="222"/>
      <c r="BL52" s="18">
        <f>IF(AB51&gt;0,(BH52*AB51)+((BJ52-BH52)*V54),BJ52*V54)</f>
        <v>1.9552469135802477</v>
      </c>
      <c r="BM52" s="222"/>
      <c r="BN52" s="18">
        <f>(AL54*Z52)+(AB50*BB52)</f>
        <v>0</v>
      </c>
      <c r="BO52" s="222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31"/>
      <c r="H53" s="87"/>
      <c r="I53" s="80"/>
      <c r="J53" s="19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22"/>
      <c r="AT53" s="199">
        <f>IF(AND(AN53&lt;AP56,AF52),AB49*AL55,AP56*AL55)</f>
        <v>0</v>
      </c>
      <c r="AU53" s="222"/>
      <c r="AV53" s="20">
        <f>IF(AF52,AL55-(AL55*AN53),IF(AF51,(1/6)*AL55,0))</f>
        <v>5.8657407407407423</v>
      </c>
      <c r="AW53" s="222"/>
      <c r="AX53" s="20">
        <f t="shared" si="8"/>
        <v>2.9328703703703711</v>
      </c>
      <c r="AY53" s="222"/>
      <c r="AZ53" s="20">
        <f>AV53*AP56</f>
        <v>0</v>
      </c>
      <c r="BA53" s="222"/>
      <c r="BB53" s="199">
        <f t="shared" si="9"/>
        <v>0</v>
      </c>
      <c r="BC53" s="222"/>
      <c r="BD53" s="20">
        <f t="shared" si="10"/>
        <v>5.8657407407407423</v>
      </c>
      <c r="BE53" s="222"/>
      <c r="BF53" s="199"/>
      <c r="BG53" s="199"/>
      <c r="BH53" s="20">
        <f>IF(AB52&lt;0,BB53*BF50,BB53*BF49)</f>
        <v>0</v>
      </c>
      <c r="BI53" s="222"/>
      <c r="BJ53" s="199">
        <f>BH53+((BD53-BB53)*BF49)</f>
        <v>1.9552469135802477</v>
      </c>
      <c r="BK53" s="222"/>
      <c r="BL53" s="18">
        <f>IF(AB51&gt;0,(BH53*AB51)+((BJ53-BH53)*V54),BJ53*V54)</f>
        <v>1.9552469135802477</v>
      </c>
      <c r="BM53" s="222"/>
      <c r="BN53" s="18">
        <f>(AL54*Z52)+(AB50*BB53)</f>
        <v>0</v>
      </c>
      <c r="BO53" s="222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31"/>
      <c r="H54" s="84"/>
      <c r="I54" s="220" t="s">
        <v>30</v>
      </c>
      <c r="J54" s="220"/>
      <c r="K54" s="220" t="s">
        <v>31</v>
      </c>
      <c r="L54" s="220"/>
      <c r="M54" s="220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22"/>
      <c r="AT54" s="199">
        <f>IF(AND(AN54&lt;AP56,AF52),AB49*AL55,AP56*AL55)</f>
        <v>0</v>
      </c>
      <c r="AU54" s="222"/>
      <c r="AV54" s="20">
        <f>IF(AF52,AL55-(AL55*AN54),IF(AF51,(1/6)*AL55,0))</f>
        <v>7.3321759259259274</v>
      </c>
      <c r="AW54" s="222"/>
      <c r="AX54" s="20">
        <f t="shared" si="8"/>
        <v>2.444058641975309</v>
      </c>
      <c r="AY54" s="222"/>
      <c r="AZ54" s="20">
        <f>AV54*AP56</f>
        <v>0</v>
      </c>
      <c r="BA54" s="222"/>
      <c r="BB54" s="199">
        <f t="shared" si="9"/>
        <v>0</v>
      </c>
      <c r="BC54" s="222"/>
      <c r="BD54" s="20">
        <f t="shared" si="10"/>
        <v>3.9104938271604945</v>
      </c>
      <c r="BE54" s="222"/>
      <c r="BF54" s="199"/>
      <c r="BG54" s="199"/>
      <c r="BH54" s="20">
        <f>IF(AB52&lt;0,BB54*BF50,BB54*BF49)</f>
        <v>0</v>
      </c>
      <c r="BI54" s="222"/>
      <c r="BJ54" s="199">
        <f>BH54+((BD54-BB54)*BF49)</f>
        <v>1.3034979423868316</v>
      </c>
      <c r="BK54" s="222"/>
      <c r="BL54" s="18">
        <f>IF(AB51&gt;0,(BH54*AB51)+((BJ54-BH54)*V54),BJ54*V54)</f>
        <v>1.3034979423868316</v>
      </c>
      <c r="BM54" s="222"/>
      <c r="BN54" s="18">
        <f>(AL54*Z52)+(AB50*BB54)</f>
        <v>0</v>
      </c>
      <c r="BO54" s="222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19" t="s">
        <v>26</v>
      </c>
      <c r="O55" s="219"/>
      <c r="P55" s="5">
        <v>0</v>
      </c>
      <c r="Q55" s="221" t="s">
        <v>58</v>
      </c>
      <c r="R55" s="22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31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Crowe v. T5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Crowe v. T5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198"/>
      <c r="AI58" s="198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198"/>
      <c r="BG58" s="198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3"/>
    </row>
    <row r="59" spans="1:71" ht="15" customHeight="1">
      <c r="A59" s="132"/>
      <c r="B59" s="233"/>
      <c r="C59" s="233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22" t="s">
        <v>121</v>
      </c>
      <c r="AT59" s="199">
        <f>IF(AND(AN59&lt;AP66,AF62),AB59*AL65,AP66*AL65)</f>
        <v>0</v>
      </c>
      <c r="AU59" s="222" t="s">
        <v>109</v>
      </c>
      <c r="AV59" s="20">
        <f>IF(AF62,AL65-(AL65*AN59),IF(AF61,(1/6)*AL65,0))</f>
        <v>2.6703703703703709</v>
      </c>
      <c r="AW59" s="222" t="s">
        <v>60</v>
      </c>
      <c r="AX59" s="20">
        <f t="shared" ref="AX59:AX64" si="12">AV59*AP59</f>
        <v>2.225308641975309</v>
      </c>
      <c r="AY59" s="222" t="s">
        <v>122</v>
      </c>
      <c r="AZ59" s="20">
        <f>AV59*AP66</f>
        <v>0</v>
      </c>
      <c r="BA59" s="222" t="s">
        <v>110</v>
      </c>
      <c r="BB59" s="199">
        <f t="shared" ref="BB59:BB64" si="13">AT59+AZ59</f>
        <v>0</v>
      </c>
      <c r="BC59" s="222" t="s">
        <v>117</v>
      </c>
      <c r="BD59" s="20">
        <f t="shared" ref="BD59:BD64" si="14">SUM(AR59,AX59)</f>
        <v>7.5660493827160487</v>
      </c>
      <c r="BE59" s="222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22" t="s">
        <v>102</v>
      </c>
      <c r="BJ59" s="199">
        <f>BH59+((BD59-BB59)*BF59)</f>
        <v>2.5220164609053497</v>
      </c>
      <c r="BK59" s="222" t="s">
        <v>103</v>
      </c>
      <c r="BL59" s="18">
        <f>IF(AB61&gt;0,(BH59*AB61)+((BJ59-BH59)*V64),BJ59*V64)</f>
        <v>2.5220164609053497</v>
      </c>
      <c r="BM59" s="222" t="s">
        <v>65</v>
      </c>
      <c r="BN59" s="18">
        <f>(AL64*Z62)+(AB60*BB59)</f>
        <v>0</v>
      </c>
      <c r="BO59" s="222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35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22"/>
      <c r="AT60" s="199">
        <f>IF(AND(AN60&lt;AP66,AF62),AB59*AL65,AP66*AL65)</f>
        <v>0</v>
      </c>
      <c r="AU60" s="222"/>
      <c r="AV60" s="20">
        <f>IF(AF62,AL65-(AL65*AN60),IF(AF61,(1/6)*AL65,0))</f>
        <v>4.0055555555555555</v>
      </c>
      <c r="AW60" s="222"/>
      <c r="AX60" s="20">
        <f t="shared" si="12"/>
        <v>2.6703703703703701</v>
      </c>
      <c r="AY60" s="222"/>
      <c r="AZ60" s="20">
        <f>AV60*AP66</f>
        <v>0</v>
      </c>
      <c r="BA60" s="222"/>
      <c r="BB60" s="199">
        <f t="shared" si="13"/>
        <v>0</v>
      </c>
      <c r="BC60" s="222"/>
      <c r="BD60" s="20">
        <f t="shared" si="14"/>
        <v>6.6759259259259256</v>
      </c>
      <c r="BE60" s="222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22"/>
      <c r="BJ60" s="199">
        <f>BH60+((BD60-BB60)*BF59)</f>
        <v>2.225308641975309</v>
      </c>
      <c r="BK60" s="222"/>
      <c r="BL60" s="18">
        <f>IF(AB61&gt;0,(BH60*AB61)+((BJ60-BH60)*V64),BJ60*V64)</f>
        <v>2.225308641975309</v>
      </c>
      <c r="BM60" s="222"/>
      <c r="BN60" s="18">
        <f>(AL64*Z62)+(AB60*BB60)</f>
        <v>0</v>
      </c>
      <c r="BO60" s="222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22"/>
      <c r="AT61" s="199">
        <f>IF(AND(AN61&lt;AP66,AF62),AB59*AL65,AP66*AL65)</f>
        <v>0</v>
      </c>
      <c r="AU61" s="222"/>
      <c r="AV61" s="20">
        <f>IF(AF62,AL65-(AL65*AN61),IF(AF61,(1/6)*AL65,0))</f>
        <v>5.340740740740741</v>
      </c>
      <c r="AW61" s="222"/>
      <c r="AX61" s="20">
        <f t="shared" si="12"/>
        <v>2.6703703703703705</v>
      </c>
      <c r="AY61" s="222"/>
      <c r="AZ61" s="20">
        <f>AV61*AP66</f>
        <v>0</v>
      </c>
      <c r="BA61" s="222"/>
      <c r="BB61" s="199">
        <f t="shared" si="13"/>
        <v>0</v>
      </c>
      <c r="BC61" s="222"/>
      <c r="BD61" s="20">
        <f t="shared" si="14"/>
        <v>5.3407407407407401</v>
      </c>
      <c r="BE61" s="222"/>
      <c r="BF61" s="199"/>
      <c r="BG61" s="199"/>
      <c r="BH61" s="20">
        <f>IF(AB62&lt;0,BB61*BF60,BB61*BF59)</f>
        <v>0</v>
      </c>
      <c r="BI61" s="222"/>
      <c r="BJ61" s="199">
        <f>BH61+((BD61-BB61)*BF59)</f>
        <v>1.780246913580247</v>
      </c>
      <c r="BK61" s="222"/>
      <c r="BL61" s="18">
        <f>IF(AB61&gt;0,(BH61*AB61)+((BJ61-BH61)*V64),BJ61*V64)</f>
        <v>1.780246913580247</v>
      </c>
      <c r="BM61" s="222"/>
      <c r="BN61" s="18">
        <f>(AL64*Z62)+(AB60*BB61)</f>
        <v>0</v>
      </c>
      <c r="BO61" s="222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35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22"/>
      <c r="AT62" s="199">
        <f>IF(AND(AN62&lt;AP66,AF62),AB59*AL65,AP66*AL65)</f>
        <v>0</v>
      </c>
      <c r="AU62" s="222"/>
      <c r="AV62" s="20">
        <f>IF(AF62,AL65-(AL65*AN62),IF(AF61,(1/6)*AL65,0))</f>
        <v>5.340740740740741</v>
      </c>
      <c r="AW62" s="222"/>
      <c r="AX62" s="20">
        <f t="shared" si="12"/>
        <v>2.6703703703703705</v>
      </c>
      <c r="AY62" s="222"/>
      <c r="AZ62" s="20">
        <f>AV62*AP66</f>
        <v>0</v>
      </c>
      <c r="BA62" s="222"/>
      <c r="BB62" s="199">
        <f t="shared" si="13"/>
        <v>0</v>
      </c>
      <c r="BC62" s="222"/>
      <c r="BD62" s="20">
        <f t="shared" si="14"/>
        <v>5.3407407407407401</v>
      </c>
      <c r="BE62" s="222"/>
      <c r="BF62" s="199"/>
      <c r="BG62" s="199"/>
      <c r="BH62" s="20">
        <f>IF(AB62&lt;0,BB62*BF60,BB62*BF59)</f>
        <v>0</v>
      </c>
      <c r="BI62" s="222"/>
      <c r="BJ62" s="199">
        <f>BH62+((BD62-BB62)*BF59)</f>
        <v>1.780246913580247</v>
      </c>
      <c r="BK62" s="222"/>
      <c r="BL62" s="18">
        <f>IF(AB61&gt;0,(BH62*AB61)+((BJ62-BH62)*V64),BJ62*V64)</f>
        <v>1.780246913580247</v>
      </c>
      <c r="BM62" s="222"/>
      <c r="BN62" s="18">
        <f>(AL64*Z62)+(AB60*BB62)</f>
        <v>0</v>
      </c>
      <c r="BO62" s="222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35"/>
      <c r="H63" s="87"/>
      <c r="I63" s="80"/>
      <c r="J63" s="19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22"/>
      <c r="AT63" s="199">
        <f>IF(AND(AN63&lt;AP66,AF62),AB59*AL65,AP66*AL65)</f>
        <v>0</v>
      </c>
      <c r="AU63" s="222"/>
      <c r="AV63" s="20">
        <f>IF(AF62,AL65-(AL65*AN63),IF(AF61,(1/6)*AL65,0))</f>
        <v>5.340740740740741</v>
      </c>
      <c r="AW63" s="222"/>
      <c r="AX63" s="20">
        <f t="shared" si="12"/>
        <v>2.6703703703703705</v>
      </c>
      <c r="AY63" s="222"/>
      <c r="AZ63" s="20">
        <f>AV63*AP66</f>
        <v>0</v>
      </c>
      <c r="BA63" s="222"/>
      <c r="BB63" s="199">
        <f t="shared" si="13"/>
        <v>0</v>
      </c>
      <c r="BC63" s="222"/>
      <c r="BD63" s="20">
        <f t="shared" si="14"/>
        <v>5.3407407407407401</v>
      </c>
      <c r="BE63" s="222"/>
      <c r="BF63" s="199"/>
      <c r="BG63" s="199"/>
      <c r="BH63" s="20">
        <f>IF(AB62&lt;0,BB63*BF60,BB63*BF59)</f>
        <v>0</v>
      </c>
      <c r="BI63" s="222"/>
      <c r="BJ63" s="199">
        <f>BH63+((BD63-BB63)*BF59)</f>
        <v>1.780246913580247</v>
      </c>
      <c r="BK63" s="222"/>
      <c r="BL63" s="18">
        <f>IF(AB61&gt;0,(BH63*AB61)+((BJ63-BH63)*V64),BJ63*V64)</f>
        <v>1.780246913580247</v>
      </c>
      <c r="BM63" s="222"/>
      <c r="BN63" s="18">
        <f>(AL64*Z62)+(AB60*BB63)</f>
        <v>0</v>
      </c>
      <c r="BO63" s="222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35"/>
      <c r="H64" s="84"/>
      <c r="I64" s="220" t="s">
        <v>30</v>
      </c>
      <c r="J64" s="220"/>
      <c r="K64" s="220" t="s">
        <v>31</v>
      </c>
      <c r="L64" s="220"/>
      <c r="M64" s="220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22"/>
      <c r="AT64" s="199">
        <f>IF(AND(AN64&lt;AP66,AF62),AB59*AL65,AP66*AL65)</f>
        <v>0</v>
      </c>
      <c r="AU64" s="222"/>
      <c r="AV64" s="20">
        <f>IF(AF62,AL65-(AL65*AN64),IF(AF61,(1/6)*AL65,0))</f>
        <v>6.6759259259259256</v>
      </c>
      <c r="AW64" s="222"/>
      <c r="AX64" s="20">
        <f t="shared" si="12"/>
        <v>2.2253086419753085</v>
      </c>
      <c r="AY64" s="222"/>
      <c r="AZ64" s="20">
        <f>AV64*AP66</f>
        <v>0</v>
      </c>
      <c r="BA64" s="222"/>
      <c r="BB64" s="199">
        <f t="shared" si="13"/>
        <v>0</v>
      </c>
      <c r="BC64" s="222"/>
      <c r="BD64" s="20">
        <f t="shared" si="14"/>
        <v>3.5604938271604936</v>
      </c>
      <c r="BE64" s="222"/>
      <c r="BF64" s="199"/>
      <c r="BG64" s="199"/>
      <c r="BH64" s="20">
        <f>IF(AB62&lt;0,BB64*BF60,BB64*BF59)</f>
        <v>0</v>
      </c>
      <c r="BI64" s="222"/>
      <c r="BJ64" s="199">
        <f>BH64+((BD64-BB64)*BF59)</f>
        <v>1.1868312757201647</v>
      </c>
      <c r="BK64" s="222"/>
      <c r="BL64" s="18">
        <f>IF(AB61&gt;0,(BH64*AB61)+((BJ64-BH64)*V64),BJ64*V64)</f>
        <v>1.1868312757201647</v>
      </c>
      <c r="BM64" s="222"/>
      <c r="BN64" s="18">
        <f>(AL64*Z62)+(AB60*BB64)</f>
        <v>0</v>
      </c>
      <c r="BO64" s="222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19" t="s">
        <v>26</v>
      </c>
      <c r="O65" s="219"/>
      <c r="P65" s="5">
        <v>0</v>
      </c>
      <c r="Q65" s="221" t="s">
        <v>58</v>
      </c>
      <c r="R65" s="22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35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Model 5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Model 5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198"/>
      <c r="AI68" s="198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198"/>
      <c r="BG68" s="198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3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22" t="s">
        <v>121</v>
      </c>
      <c r="AT69" s="199">
        <f>IF(AND(AN69&lt;AP76,AF72),AB69*AL75,AP76*AL75)</f>
        <v>0</v>
      </c>
      <c r="AU69" s="222" t="s">
        <v>109</v>
      </c>
      <c r="AV69" s="20">
        <f>IF(AF72,AL75-(AL75*AN69),IF(AF71,(1/6)*AL75,0))</f>
        <v>0</v>
      </c>
      <c r="AW69" s="222" t="s">
        <v>60</v>
      </c>
      <c r="AX69" s="20">
        <f t="shared" ref="AX69:AX74" si="16">AV69*AP69</f>
        <v>0</v>
      </c>
      <c r="AY69" s="222" t="s">
        <v>122</v>
      </c>
      <c r="AZ69" s="20">
        <f>AV69*AP76</f>
        <v>0</v>
      </c>
      <c r="BA69" s="222" t="s">
        <v>110</v>
      </c>
      <c r="BB69" s="199">
        <f t="shared" ref="BB69:BB74" si="17">AT69+AZ69</f>
        <v>0</v>
      </c>
      <c r="BC69" s="222" t="s">
        <v>117</v>
      </c>
      <c r="BD69" s="20">
        <f t="shared" ref="BD69:BD74" si="18">SUM(AR69,AX69)</f>
        <v>3</v>
      </c>
      <c r="BE69" s="222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22" t="s">
        <v>102</v>
      </c>
      <c r="BJ69" s="199">
        <f>BH69+((BD69-BB69)*BF69)</f>
        <v>1</v>
      </c>
      <c r="BK69" s="222" t="s">
        <v>103</v>
      </c>
      <c r="BL69" s="18">
        <f>IF(AB71&gt;0,(BH69*AB71)+((BJ69-BH69)*V74),BJ69*V74)</f>
        <v>1</v>
      </c>
      <c r="BM69" s="222" t="s">
        <v>65</v>
      </c>
      <c r="BN69" s="18">
        <f>(AL74*Z72)+(AB70*BB69)</f>
        <v>0</v>
      </c>
      <c r="BO69" s="222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22"/>
      <c r="AT70" s="199">
        <f>IF(AND(AN70&lt;AP76,AF72),AB69*AL75,AP76*AL75)</f>
        <v>0</v>
      </c>
      <c r="AU70" s="222"/>
      <c r="AV70" s="20">
        <f>IF(AF72,AL75-(AL75*AN70),IF(AF71,(1/6)*AL75,0))</f>
        <v>0</v>
      </c>
      <c r="AW70" s="222"/>
      <c r="AX70" s="20">
        <f t="shared" si="16"/>
        <v>0</v>
      </c>
      <c r="AY70" s="222"/>
      <c r="AZ70" s="20">
        <f>AV70*AP76</f>
        <v>0</v>
      </c>
      <c r="BA70" s="222"/>
      <c r="BB70" s="199">
        <f t="shared" si="17"/>
        <v>0</v>
      </c>
      <c r="BC70" s="222"/>
      <c r="BD70" s="20">
        <f t="shared" si="18"/>
        <v>2.25</v>
      </c>
      <c r="BE70" s="222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22"/>
      <c r="BJ70" s="199">
        <f>BH70+((BD70-BB70)*BF69)</f>
        <v>0.75000000000000011</v>
      </c>
      <c r="BK70" s="222"/>
      <c r="BL70" s="18">
        <f>IF(AB71&gt;0,(BH70*AB71)+((BJ70-BH70)*V74),BJ70*V74)</f>
        <v>0.75000000000000011</v>
      </c>
      <c r="BM70" s="222"/>
      <c r="BN70" s="18">
        <f>(AL74*Z72)+(AB70*BB70)</f>
        <v>0</v>
      </c>
      <c r="BO70" s="222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22"/>
      <c r="AT71" s="199">
        <f>IF(AND(AN71&lt;AP76,AF72),AB69*AL75,AP76*AL75)</f>
        <v>0</v>
      </c>
      <c r="AU71" s="222"/>
      <c r="AV71" s="20">
        <f>IF(AF72,AL75-(AL75*AN71),IF(AF71,(1/6)*AL75,0))</f>
        <v>0</v>
      </c>
      <c r="AW71" s="222"/>
      <c r="AX71" s="20">
        <f t="shared" si="16"/>
        <v>0</v>
      </c>
      <c r="AY71" s="222"/>
      <c r="AZ71" s="20">
        <f>AV71*AP76</f>
        <v>0</v>
      </c>
      <c r="BA71" s="222"/>
      <c r="BB71" s="199">
        <f t="shared" si="17"/>
        <v>0</v>
      </c>
      <c r="BC71" s="222"/>
      <c r="BD71" s="20">
        <f t="shared" si="18"/>
        <v>1.5</v>
      </c>
      <c r="BE71" s="222"/>
      <c r="BF71" s="199"/>
      <c r="BG71" s="199"/>
      <c r="BH71" s="20">
        <f>IF(AB72&lt;0,BB71*BF70,BB71*BF69)</f>
        <v>0</v>
      </c>
      <c r="BI71" s="222"/>
      <c r="BJ71" s="199">
        <f>BH71+((BD71-BB71)*BF69)</f>
        <v>0.5</v>
      </c>
      <c r="BK71" s="222"/>
      <c r="BL71" s="18">
        <f>IF(AB71&gt;0,(BH71*AB71)+((BJ71-BH71)*V74),BJ71*V74)</f>
        <v>0.5</v>
      </c>
      <c r="BM71" s="222"/>
      <c r="BN71" s="18">
        <f>(AL74*Z72)+(AB70*BB71)</f>
        <v>0</v>
      </c>
      <c r="BO71" s="222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22"/>
      <c r="AT72" s="199">
        <f>IF(AND(AN72&lt;AP76,AF72),AB69*AL75,AP76*AL75)</f>
        <v>0</v>
      </c>
      <c r="AU72" s="222"/>
      <c r="AV72" s="20">
        <f>IF(AF72,AL75-(AL75*AN72),IF(AF71,(1/6)*AL75,0))</f>
        <v>0</v>
      </c>
      <c r="AW72" s="222"/>
      <c r="AX72" s="20">
        <f t="shared" si="16"/>
        <v>0</v>
      </c>
      <c r="AY72" s="222"/>
      <c r="AZ72" s="20">
        <f>AV72*AP76</f>
        <v>0</v>
      </c>
      <c r="BA72" s="222"/>
      <c r="BB72" s="199">
        <f t="shared" si="17"/>
        <v>0</v>
      </c>
      <c r="BC72" s="222"/>
      <c r="BD72" s="20">
        <f t="shared" si="18"/>
        <v>1.5</v>
      </c>
      <c r="BE72" s="222"/>
      <c r="BF72" s="199"/>
      <c r="BG72" s="199"/>
      <c r="BH72" s="20">
        <f>IF(AB72&lt;0,BB72*BF70,BB72*BF69)</f>
        <v>0</v>
      </c>
      <c r="BI72" s="222"/>
      <c r="BJ72" s="199">
        <f>BH72+((BD72-BB72)*BF69)</f>
        <v>0.5</v>
      </c>
      <c r="BK72" s="222"/>
      <c r="BL72" s="18">
        <f>IF(AB71&gt;0,(BH72*AB71)+((BJ72-BH72)*V74),BJ72*V74)</f>
        <v>0.5</v>
      </c>
      <c r="BM72" s="222"/>
      <c r="BN72" s="18">
        <f>(AL74*Z72)+(AB70*BB72)</f>
        <v>0</v>
      </c>
      <c r="BO72" s="222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19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22"/>
      <c r="AT73" s="199">
        <f>IF(AND(AN73&lt;AP76,AF72),AB69*AL75,AP76*AL75)</f>
        <v>0</v>
      </c>
      <c r="AU73" s="222"/>
      <c r="AV73" s="20">
        <f>IF(AF72,AL75-(AL75*AN73),IF(AF71,(1/6)*AL75,0))</f>
        <v>0</v>
      </c>
      <c r="AW73" s="222"/>
      <c r="AX73" s="20">
        <f t="shared" si="16"/>
        <v>0</v>
      </c>
      <c r="AY73" s="222"/>
      <c r="AZ73" s="20">
        <f>AV73*AP76</f>
        <v>0</v>
      </c>
      <c r="BA73" s="222"/>
      <c r="BB73" s="199">
        <f t="shared" si="17"/>
        <v>0</v>
      </c>
      <c r="BC73" s="222"/>
      <c r="BD73" s="20">
        <f t="shared" si="18"/>
        <v>1.5</v>
      </c>
      <c r="BE73" s="222"/>
      <c r="BF73" s="199"/>
      <c r="BG73" s="199"/>
      <c r="BH73" s="20">
        <f>IF(AB72&lt;0,BB73*BF70,BB73*BF69)</f>
        <v>0</v>
      </c>
      <c r="BI73" s="222"/>
      <c r="BJ73" s="199">
        <f>BH73+((BD73-BB73)*BF69)</f>
        <v>0.5</v>
      </c>
      <c r="BK73" s="222"/>
      <c r="BL73" s="18">
        <f>IF(AB71&gt;0,(BH73*AB71)+((BJ73-BH73)*V74),BJ73*V74)</f>
        <v>0.5</v>
      </c>
      <c r="BM73" s="222"/>
      <c r="BN73" s="18">
        <f>(AL74*Z72)+(AB70*BB73)</f>
        <v>0</v>
      </c>
      <c r="BO73" s="222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0" t="s">
        <v>30</v>
      </c>
      <c r="J74" s="220"/>
      <c r="K74" s="220" t="s">
        <v>31</v>
      </c>
      <c r="L74" s="220"/>
      <c r="M74" s="220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22"/>
      <c r="AT74" s="199">
        <f>IF(AND(AN74&lt;AP76,AF72),AB69*AL75,AP76*AL75)</f>
        <v>0</v>
      </c>
      <c r="AU74" s="222"/>
      <c r="AV74" s="20">
        <f>IF(AF72,AL75-(AL75*AN74),IF(AF71,(1/6)*AL75,0))</f>
        <v>0</v>
      </c>
      <c r="AW74" s="222"/>
      <c r="AX74" s="20">
        <f t="shared" si="16"/>
        <v>0</v>
      </c>
      <c r="AY74" s="222"/>
      <c r="AZ74" s="20">
        <f>AV74*AP76</f>
        <v>0</v>
      </c>
      <c r="BA74" s="222"/>
      <c r="BB74" s="199">
        <f t="shared" si="17"/>
        <v>0</v>
      </c>
      <c r="BC74" s="222"/>
      <c r="BD74" s="20">
        <f t="shared" si="18"/>
        <v>0.75</v>
      </c>
      <c r="BE74" s="222"/>
      <c r="BF74" s="199"/>
      <c r="BG74" s="199"/>
      <c r="BH74" s="20">
        <f>IF(AB72&lt;0,BB74*BF70,BB74*BF69)</f>
        <v>0</v>
      </c>
      <c r="BI74" s="222"/>
      <c r="BJ74" s="199">
        <f>BH74+((BD74-BB74)*BF69)</f>
        <v>0.25</v>
      </c>
      <c r="BK74" s="222"/>
      <c r="BL74" s="18">
        <f>IF(AB71&gt;0,(BH74*AB71)+((BJ74-BH74)*V74),BJ74*V74)</f>
        <v>0.25</v>
      </c>
      <c r="BM74" s="222"/>
      <c r="BN74" s="18">
        <f>(AL74*Z72)+(AB70*BB74)</f>
        <v>0</v>
      </c>
      <c r="BO74" s="222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19" t="s">
        <v>26</v>
      </c>
      <c r="O75" s="219"/>
      <c r="P75" s="5">
        <v>0</v>
      </c>
      <c r="Q75" s="221" t="s">
        <v>58</v>
      </c>
      <c r="R75" s="22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39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59" t="str">
        <f>IF(I80="","",I80)</f>
        <v>Model 6</v>
      </c>
      <c r="C78" s="259"/>
      <c r="D78" s="36"/>
      <c r="E78" s="37" t="s">
        <v>11</v>
      </c>
      <c r="F78" s="36" t="s">
        <v>7</v>
      </c>
      <c r="G78" s="261"/>
      <c r="H78" s="82"/>
      <c r="I78" s="215" t="str">
        <f>IF(I80="","",I80)</f>
        <v>Model 6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198"/>
      <c r="AI78" s="198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198"/>
      <c r="BG78" s="198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3"/>
    </row>
    <row r="79" spans="1:71" ht="15" customHeight="1">
      <c r="A79" s="155"/>
      <c r="B79" s="260"/>
      <c r="C79" s="260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62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22" t="s">
        <v>121</v>
      </c>
      <c r="AT79" s="199">
        <f>IF(AND(AN79&lt;AP86,AF82),AB79*AL85,AP86*AL85)</f>
        <v>0</v>
      </c>
      <c r="AU79" s="222" t="s">
        <v>109</v>
      </c>
      <c r="AV79" s="20">
        <f>IF(AF82,AL85-(AL85*AN79),IF(AF81,(1/6)*AL85,0))</f>
        <v>0</v>
      </c>
      <c r="AW79" s="222" t="s">
        <v>60</v>
      </c>
      <c r="AX79" s="20">
        <f t="shared" ref="AX79:AX84" si="20">AV79*AP79</f>
        <v>0</v>
      </c>
      <c r="AY79" s="222" t="s">
        <v>122</v>
      </c>
      <c r="AZ79" s="20">
        <f>AV79*AP86</f>
        <v>0</v>
      </c>
      <c r="BA79" s="222" t="s">
        <v>110</v>
      </c>
      <c r="BB79" s="199">
        <f t="shared" ref="BB79:BB84" si="21">AT79+AZ79</f>
        <v>0</v>
      </c>
      <c r="BC79" s="222" t="s">
        <v>117</v>
      </c>
      <c r="BD79" s="20">
        <f t="shared" ref="BD79:BD84" si="22">SUM(AR79,AX79)</f>
        <v>3</v>
      </c>
      <c r="BE79" s="222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22" t="s">
        <v>102</v>
      </c>
      <c r="BJ79" s="199">
        <f>BH79+((BD79-BB79)*BF79)</f>
        <v>1</v>
      </c>
      <c r="BK79" s="222" t="s">
        <v>103</v>
      </c>
      <c r="BL79" s="18">
        <f>IF(AB81&gt;0,(BH79*AB81)+((BJ79-BH79)*V84),BJ79*V84)</f>
        <v>1</v>
      </c>
      <c r="BM79" s="222" t="s">
        <v>65</v>
      </c>
      <c r="BN79" s="18">
        <f>(AL84*Z82)+(AB80*BB79)</f>
        <v>0</v>
      </c>
      <c r="BO79" s="222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60"/>
      <c r="C80" s="260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62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22"/>
      <c r="AT80" s="199">
        <f>IF(AND(AN80&lt;AP86,AF82),AB79*AL85,AP86*AL85)</f>
        <v>0</v>
      </c>
      <c r="AU80" s="222"/>
      <c r="AV80" s="20">
        <f>IF(AF82,AL85-(AL85*AN80),IF(AF81,(1/6)*AL85,0))</f>
        <v>0</v>
      </c>
      <c r="AW80" s="222"/>
      <c r="AX80" s="20">
        <f t="shared" si="20"/>
        <v>0</v>
      </c>
      <c r="AY80" s="222"/>
      <c r="AZ80" s="20">
        <f>AV80*AP86</f>
        <v>0</v>
      </c>
      <c r="BA80" s="222"/>
      <c r="BB80" s="199">
        <f t="shared" si="21"/>
        <v>0</v>
      </c>
      <c r="BC80" s="222"/>
      <c r="BD80" s="20">
        <f t="shared" si="22"/>
        <v>2.25</v>
      </c>
      <c r="BE80" s="222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22"/>
      <c r="BJ80" s="199">
        <f>BH80+((BD80-BB80)*BF79)</f>
        <v>0.75000000000000011</v>
      </c>
      <c r="BK80" s="222"/>
      <c r="BL80" s="18">
        <f>IF(AB81&gt;0,(BH80*AB81)+((BJ80-BH80)*V84),BJ80*V84)</f>
        <v>0.75000000000000011</v>
      </c>
      <c r="BM80" s="222"/>
      <c r="BN80" s="18">
        <f>(AL84*Z82)+(AB80*BB80)</f>
        <v>0</v>
      </c>
      <c r="BO80" s="222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60"/>
      <c r="C81" s="260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62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22"/>
      <c r="AT81" s="199">
        <f>IF(AND(AN81&lt;AP86,AF82),AB79*AL85,AP86*AL85)</f>
        <v>0</v>
      </c>
      <c r="AU81" s="222"/>
      <c r="AV81" s="20">
        <f>IF(AF82,AL85-(AL85*AN81),IF(AF81,(1/6)*AL85,0))</f>
        <v>0</v>
      </c>
      <c r="AW81" s="222"/>
      <c r="AX81" s="20">
        <f t="shared" si="20"/>
        <v>0</v>
      </c>
      <c r="AY81" s="222"/>
      <c r="AZ81" s="20">
        <f>AV81*AP86</f>
        <v>0</v>
      </c>
      <c r="BA81" s="222"/>
      <c r="BB81" s="199">
        <f t="shared" si="21"/>
        <v>0</v>
      </c>
      <c r="BC81" s="222"/>
      <c r="BD81" s="20">
        <f t="shared" si="22"/>
        <v>1.5</v>
      </c>
      <c r="BE81" s="222"/>
      <c r="BF81" s="199"/>
      <c r="BG81" s="199"/>
      <c r="BH81" s="20">
        <f>IF(AB82&lt;0,BB81*BF80,BB81*BF79)</f>
        <v>0</v>
      </c>
      <c r="BI81" s="222"/>
      <c r="BJ81" s="199">
        <f>BH81+((BD81-BB81)*BF79)</f>
        <v>0.5</v>
      </c>
      <c r="BK81" s="222"/>
      <c r="BL81" s="18">
        <f>IF(AB81&gt;0,(BH81*AB81)+((BJ81-BH81)*V84),BJ81*V84)</f>
        <v>0.5</v>
      </c>
      <c r="BM81" s="222"/>
      <c r="BN81" s="18">
        <f>(AL84*Z82)+(AB80*BB81)</f>
        <v>0</v>
      </c>
      <c r="BO81" s="222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62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22"/>
      <c r="AT82" s="199">
        <f>IF(AND(AN82&lt;AP86,AF82),AB79*AL85,AP86*AL85)</f>
        <v>0</v>
      </c>
      <c r="AU82" s="222"/>
      <c r="AV82" s="20">
        <f>IF(AF82,AL85-(AL85*AN82),IF(AF81,(1/6)*AL85,0))</f>
        <v>0</v>
      </c>
      <c r="AW82" s="222"/>
      <c r="AX82" s="20">
        <f t="shared" si="20"/>
        <v>0</v>
      </c>
      <c r="AY82" s="222"/>
      <c r="AZ82" s="20">
        <f>AV82*AP86</f>
        <v>0</v>
      </c>
      <c r="BA82" s="222"/>
      <c r="BB82" s="199">
        <f t="shared" si="21"/>
        <v>0</v>
      </c>
      <c r="BC82" s="222"/>
      <c r="BD82" s="20">
        <f t="shared" si="22"/>
        <v>1.5</v>
      </c>
      <c r="BE82" s="222"/>
      <c r="BF82" s="199"/>
      <c r="BG82" s="199"/>
      <c r="BH82" s="20">
        <f>IF(AB82&lt;0,BB82*BF80,BB82*BF79)</f>
        <v>0</v>
      </c>
      <c r="BI82" s="222"/>
      <c r="BJ82" s="199">
        <f>BH82+((BD82-BB82)*BF79)</f>
        <v>0.5</v>
      </c>
      <c r="BK82" s="222"/>
      <c r="BL82" s="18">
        <f>IF(AB81&gt;0,(BH82*AB81)+((BJ82-BH82)*V84),BJ82*V84)</f>
        <v>0.5</v>
      </c>
      <c r="BM82" s="222"/>
      <c r="BN82" s="18">
        <f>(AL84*Z82)+(AB80*BB82)</f>
        <v>0</v>
      </c>
      <c r="BO82" s="222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62"/>
      <c r="H83" s="87"/>
      <c r="I83" s="80"/>
      <c r="J83" s="19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22"/>
      <c r="AT83" s="199">
        <f>IF(AND(AN83&lt;AP86,AF82),AB79*AL85,AP86*AL85)</f>
        <v>0</v>
      </c>
      <c r="AU83" s="222"/>
      <c r="AV83" s="20">
        <f>IF(AF82,AL85-(AL85*AN83),IF(AF81,(1/6)*AL85,0))</f>
        <v>0</v>
      </c>
      <c r="AW83" s="222"/>
      <c r="AX83" s="20">
        <f t="shared" si="20"/>
        <v>0</v>
      </c>
      <c r="AY83" s="222"/>
      <c r="AZ83" s="20">
        <f>AV83*AP86</f>
        <v>0</v>
      </c>
      <c r="BA83" s="222"/>
      <c r="BB83" s="199">
        <f t="shared" si="21"/>
        <v>0</v>
      </c>
      <c r="BC83" s="222"/>
      <c r="BD83" s="20">
        <f t="shared" si="22"/>
        <v>1.5</v>
      </c>
      <c r="BE83" s="222"/>
      <c r="BF83" s="199"/>
      <c r="BG83" s="199"/>
      <c r="BH83" s="20">
        <f>IF(AB82&lt;0,BB83*BF80,BB83*BF79)</f>
        <v>0</v>
      </c>
      <c r="BI83" s="222"/>
      <c r="BJ83" s="199">
        <f>BH83+((BD83-BB83)*BF79)</f>
        <v>0.5</v>
      </c>
      <c r="BK83" s="222"/>
      <c r="BL83" s="18">
        <f>IF(AB81&gt;0,(BH83*AB81)+((BJ83-BH83)*V84),BJ83*V84)</f>
        <v>0.5</v>
      </c>
      <c r="BM83" s="222"/>
      <c r="BN83" s="18">
        <f>(AL84*Z82)+(AB80*BB83)</f>
        <v>0</v>
      </c>
      <c r="BO83" s="222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62"/>
      <c r="H84" s="84"/>
      <c r="I84" s="220" t="s">
        <v>30</v>
      </c>
      <c r="J84" s="220"/>
      <c r="K84" s="220" t="s">
        <v>31</v>
      </c>
      <c r="L84" s="220"/>
      <c r="M84" s="220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22"/>
      <c r="AT84" s="199">
        <f>IF(AND(AN84&lt;AP86,AF82),AB79*AL85,AP86*AL85)</f>
        <v>0</v>
      </c>
      <c r="AU84" s="222"/>
      <c r="AV84" s="20">
        <f>IF(AF82,AL85-(AL85*AN84),IF(AF81,(1/6)*AL85,0))</f>
        <v>0</v>
      </c>
      <c r="AW84" s="222"/>
      <c r="AX84" s="20">
        <f t="shared" si="20"/>
        <v>0</v>
      </c>
      <c r="AY84" s="222"/>
      <c r="AZ84" s="20">
        <f>AV84*AP86</f>
        <v>0</v>
      </c>
      <c r="BA84" s="222"/>
      <c r="BB84" s="199">
        <f t="shared" si="21"/>
        <v>0</v>
      </c>
      <c r="BC84" s="222"/>
      <c r="BD84" s="20">
        <f t="shared" si="22"/>
        <v>0.75</v>
      </c>
      <c r="BE84" s="222"/>
      <c r="BF84" s="199"/>
      <c r="BG84" s="199"/>
      <c r="BH84" s="20">
        <f>IF(AB82&lt;0,BB84*BF80,BB84*BF79)</f>
        <v>0</v>
      </c>
      <c r="BI84" s="222"/>
      <c r="BJ84" s="199">
        <f>BH84+((BD84-BB84)*BF79)</f>
        <v>0.25</v>
      </c>
      <c r="BK84" s="222"/>
      <c r="BL84" s="18">
        <f>IF(AB81&gt;0,(BH84*AB81)+((BJ84-BH84)*V84),BJ84*V84)</f>
        <v>0.25</v>
      </c>
      <c r="BM84" s="222"/>
      <c r="BN84" s="18">
        <f>(AL84*Z82)+(AB80*BB84)</f>
        <v>0</v>
      </c>
      <c r="BO84" s="222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62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19" t="s">
        <v>26</v>
      </c>
      <c r="O85" s="219"/>
      <c r="P85" s="5">
        <v>0</v>
      </c>
      <c r="Q85" s="221" t="s">
        <v>58</v>
      </c>
      <c r="R85" s="22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62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0" t="s">
        <v>85</v>
      </c>
      <c r="B89" s="241"/>
      <c r="C89" s="241"/>
      <c r="D89" s="95"/>
      <c r="E89" s="96" t="s">
        <v>11</v>
      </c>
      <c r="F89" s="95" t="s">
        <v>7</v>
      </c>
      <c r="G89" s="24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2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2"/>
      <c r="B90" s="243"/>
      <c r="C90" s="24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2"/>
      <c r="B91" s="243"/>
      <c r="C91" s="24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2"/>
      <c r="B92" s="243"/>
      <c r="C92" s="24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2"/>
      <c r="B93" s="243"/>
      <c r="C93" s="24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2"/>
      <c r="B94" s="243"/>
      <c r="C94" s="24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3" t="s">
        <v>86</v>
      </c>
      <c r="B99" s="254"/>
      <c r="C99" s="254"/>
      <c r="D99" s="105"/>
      <c r="E99" s="106" t="s">
        <v>11</v>
      </c>
      <c r="F99" s="105" t="s">
        <v>7</v>
      </c>
      <c r="G99" s="257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5"/>
      <c r="B100" s="256"/>
      <c r="C100" s="25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58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5"/>
      <c r="B101" s="256"/>
      <c r="C101" s="25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5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5"/>
      <c r="B102" s="256"/>
      <c r="C102" s="25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5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5"/>
      <c r="B103" s="256"/>
      <c r="C103" s="25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5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5"/>
      <c r="B104" s="256"/>
      <c r="C104" s="25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5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5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5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5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6" t="s">
        <v>87</v>
      </c>
      <c r="B109" s="247"/>
      <c r="C109" s="247"/>
      <c r="D109" s="141"/>
      <c r="E109" s="142" t="s">
        <v>11</v>
      </c>
      <c r="F109" s="141" t="s">
        <v>7</v>
      </c>
      <c r="G109" s="250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48"/>
      <c r="B110" s="249"/>
      <c r="C110" s="249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1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48"/>
      <c r="B111" s="249"/>
      <c r="C111" s="249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1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48"/>
      <c r="B112" s="249"/>
      <c r="C112" s="249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1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48"/>
      <c r="B113" s="249"/>
      <c r="C113" s="249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1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48"/>
      <c r="B114" s="249"/>
      <c r="C114" s="249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1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1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1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1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8.3333333333333343E-2</v>
      </c>
      <c r="CR141" s="138">
        <f>IFERROR(E36,"")</f>
        <v>0.83333333333333337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2018-01-07T18:10:42Z</dcterms:modified>
</cp:coreProperties>
</file>