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L82" i="26"/>
  <c r="I82" i="26"/>
  <c r="AV81" i="26"/>
  <c r="AH81" i="26"/>
  <c r="AB81" i="26"/>
  <c r="Z81" i="26"/>
  <c r="X81" i="26"/>
  <c r="AN83" i="26" s="1"/>
  <c r="V81" i="26"/>
  <c r="AV80" i="26"/>
  <c r="AN80" i="26"/>
  <c r="AH80" i="26"/>
  <c r="AB80" i="26"/>
  <c r="Z80" i="26"/>
  <c r="Y80" i="26"/>
  <c r="X80" i="26"/>
  <c r="V80" i="26"/>
  <c r="AV79" i="26"/>
  <c r="AZ79" i="26" s="1"/>
  <c r="AN79" i="26"/>
  <c r="AP79" i="26" s="1"/>
  <c r="AB79" i="26"/>
  <c r="AP86" i="26" s="1"/>
  <c r="Z79" i="26"/>
  <c r="Y79" i="26"/>
  <c r="X79" i="26"/>
  <c r="V79" i="26"/>
  <c r="BF79" i="26" s="1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L72" i="26"/>
  <c r="I72" i="26"/>
  <c r="AV71" i="26"/>
  <c r="AN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BF69" i="26" s="1"/>
  <c r="I68" i="26"/>
  <c r="B68" i="26"/>
  <c r="AK66" i="26"/>
  <c r="AD65" i="26"/>
  <c r="V65" i="26"/>
  <c r="V64" i="26"/>
  <c r="AN63" i="26"/>
  <c r="V63" i="26"/>
  <c r="AN62" i="26"/>
  <c r="AB62" i="26"/>
  <c r="Z62" i="26"/>
  <c r="X62" i="26"/>
  <c r="V62" i="26"/>
  <c r="L62" i="26"/>
  <c r="I62" i="26"/>
  <c r="AN61" i="26"/>
  <c r="AH61" i="26"/>
  <c r="AB61" i="26"/>
  <c r="Z61" i="26"/>
  <c r="X61" i="26"/>
  <c r="AN60" i="26" s="1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BF59" i="26" s="1"/>
  <c r="I58" i="26"/>
  <c r="B58" i="26"/>
  <c r="AK56" i="26"/>
  <c r="AD55" i="26"/>
  <c r="V55" i="26"/>
  <c r="V54" i="26"/>
  <c r="AN53" i="26"/>
  <c r="V53" i="26"/>
  <c r="AB52" i="26"/>
  <c r="Z52" i="26"/>
  <c r="X52" i="26"/>
  <c r="V52" i="26"/>
  <c r="L52" i="26"/>
  <c r="I52" i="26"/>
  <c r="AH51" i="26"/>
  <c r="AB51" i="26"/>
  <c r="Z51" i="26"/>
  <c r="X51" i="26"/>
  <c r="AN54" i="26" s="1"/>
  <c r="AP54" i="26" s="1"/>
  <c r="V51" i="26"/>
  <c r="AN50" i="26"/>
  <c r="AH50" i="26"/>
  <c r="AB50" i="26"/>
  <c r="Z50" i="26"/>
  <c r="Y50" i="26"/>
  <c r="X50" i="26"/>
  <c r="V50" i="26"/>
  <c r="AN49" i="26"/>
  <c r="AB49" i="26"/>
  <c r="AP56" i="26" s="1"/>
  <c r="Z49" i="26"/>
  <c r="AJ50" i="26" s="1"/>
  <c r="Y49" i="26"/>
  <c r="V49" i="26"/>
  <c r="BF49" i="26" s="1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AJ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L31" i="26"/>
  <c r="AH31" i="26"/>
  <c r="AB31" i="26"/>
  <c r="Z31" i="26"/>
  <c r="X31" i="26"/>
  <c r="V31" i="26"/>
  <c r="BF30" i="26"/>
  <c r="AV30" i="26"/>
  <c r="AZ30" i="26" s="1"/>
  <c r="AH30" i="26"/>
  <c r="AB30" i="26"/>
  <c r="Z30" i="26"/>
  <c r="Y30" i="26"/>
  <c r="X30" i="26"/>
  <c r="V30" i="26"/>
  <c r="AV29" i="26"/>
  <c r="AB29" i="26"/>
  <c r="AP36" i="26" s="1"/>
  <c r="Z29" i="26"/>
  <c r="AJ30" i="26" s="1"/>
  <c r="AJ35" i="26" s="1"/>
  <c r="Y29" i="26"/>
  <c r="X29" i="26"/>
  <c r="V29" i="26"/>
  <c r="I28" i="26"/>
  <c r="B28" i="26"/>
  <c r="BF29" i="26" l="1"/>
  <c r="AN33" i="26"/>
  <c r="AN31" i="26"/>
  <c r="AN29" i="26"/>
  <c r="AP29" i="26" s="1"/>
  <c r="AN34" i="26"/>
  <c r="AP34" i="26" s="1"/>
  <c r="AX34" i="26" s="1"/>
  <c r="AJ69" i="26"/>
  <c r="AJ71" i="26"/>
  <c r="AJ73" i="26"/>
  <c r="AJ70" i="26"/>
  <c r="AJ75" i="26" s="1"/>
  <c r="AN41" i="26"/>
  <c r="AN43" i="26"/>
  <c r="AP43" i="26" s="1"/>
  <c r="AJ43" i="26"/>
  <c r="AJ45" i="26" s="1"/>
  <c r="AX29" i="26"/>
  <c r="AZ31" i="26"/>
  <c r="AP33" i="26"/>
  <c r="AJ42" i="26"/>
  <c r="AJ46" i="26" s="1"/>
  <c r="AZ34" i="26"/>
  <c r="AZ29" i="26"/>
  <c r="AZ33" i="26"/>
  <c r="AN32" i="26"/>
  <c r="AX33" i="26"/>
  <c r="V114" i="26"/>
  <c r="E114" i="26" s="1"/>
  <c r="F114" i="26" s="1"/>
  <c r="V102" i="26"/>
  <c r="E102" i="26" s="1"/>
  <c r="F102" i="26" s="1"/>
  <c r="V101" i="26"/>
  <c r="E101" i="26" s="1"/>
  <c r="F101" i="26" s="1"/>
  <c r="V100" i="26"/>
  <c r="E100" i="26" s="1"/>
  <c r="F100" i="26" s="1"/>
  <c r="V112" i="26"/>
  <c r="E112" i="26" s="1"/>
  <c r="F112" i="26" s="1"/>
  <c r="V111" i="26"/>
  <c r="E111" i="26" s="1"/>
  <c r="F111" i="26" s="1"/>
  <c r="V110" i="26"/>
  <c r="E110" i="26" s="1"/>
  <c r="F110" i="26" s="1"/>
  <c r="V103" i="26"/>
  <c r="E103" i="26" s="1"/>
  <c r="F103" i="26" s="1"/>
  <c r="V113" i="26"/>
  <c r="E113" i="26" s="1"/>
  <c r="F113" i="26" s="1"/>
  <c r="V104" i="26"/>
  <c r="E104" i="26" s="1"/>
  <c r="F104" i="26" s="1"/>
  <c r="AP41" i="26"/>
  <c r="AJ52" i="26"/>
  <c r="AP53" i="26"/>
  <c r="AP31" i="26"/>
  <c r="AX31" i="26" s="1"/>
  <c r="AP39" i="26"/>
  <c r="BF39" i="26"/>
  <c r="AJ41" i="26"/>
  <c r="AN44" i="26"/>
  <c r="AP60" i="26"/>
  <c r="AP74" i="26"/>
  <c r="AJ29" i="26"/>
  <c r="AJ34" i="26" s="1"/>
  <c r="AP30" i="26"/>
  <c r="AX30" i="26" s="1"/>
  <c r="AJ32" i="26"/>
  <c r="AL33" i="26"/>
  <c r="AN40" i="26"/>
  <c r="X49" i="26"/>
  <c r="AJ53" i="26"/>
  <c r="AZ73" i="26"/>
  <c r="AZ70" i="26"/>
  <c r="AZ74" i="26"/>
  <c r="AZ72" i="26"/>
  <c r="AN42" i="26"/>
  <c r="AP49" i="26"/>
  <c r="AP50" i="26"/>
  <c r="BF50" i="26"/>
  <c r="AN51" i="26"/>
  <c r="AN52" i="26"/>
  <c r="AN59" i="26"/>
  <c r="AP61" i="26"/>
  <c r="AP62" i="26"/>
  <c r="AJ83" i="26"/>
  <c r="AJ61" i="26"/>
  <c r="AJ62" i="26"/>
  <c r="AJ63" i="26"/>
  <c r="AJ64" i="26" s="1"/>
  <c r="AN64" i="26"/>
  <c r="AJ80" i="26"/>
  <c r="AP83" i="26"/>
  <c r="AZ81" i="26"/>
  <c r="AZ69" i="26"/>
  <c r="AN69" i="26"/>
  <c r="AN73" i="26"/>
  <c r="AN70" i="26"/>
  <c r="AZ71" i="26"/>
  <c r="AN72" i="26"/>
  <c r="AX74" i="26"/>
  <c r="AZ82" i="26"/>
  <c r="AZ83" i="26"/>
  <c r="AZ80" i="26"/>
  <c r="AX79" i="26"/>
  <c r="AX83" i="26"/>
  <c r="AP63" i="26"/>
  <c r="AP71" i="26"/>
  <c r="AX71" i="26" s="1"/>
  <c r="AJ81" i="26"/>
  <c r="AJ79" i="26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J44" i="26" l="1"/>
  <c r="AJ85" i="26"/>
  <c r="AJ72" i="26"/>
  <c r="AJ74" i="26"/>
  <c r="AP82" i="26"/>
  <c r="AX82" i="26" s="1"/>
  <c r="AP72" i="26"/>
  <c r="AX72" i="26" s="1"/>
  <c r="AP69" i="26"/>
  <c r="AX69" i="26" s="1"/>
  <c r="AJ76" i="26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L39" i="26"/>
  <c r="AL41" i="26"/>
  <c r="AL40" i="26"/>
  <c r="AL32" i="26"/>
  <c r="AJ31" i="26"/>
  <c r="AP81" i="26"/>
  <c r="AX81" i="26" s="1"/>
  <c r="AP73" i="26"/>
  <c r="AX73" i="26" s="1"/>
  <c r="AJ49" i="26"/>
  <c r="AJ54" i="26" s="1"/>
  <c r="AP32" i="26"/>
  <c r="AX32" i="26" s="1"/>
  <c r="AJ36" i="26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J51" i="26" l="1"/>
  <c r="AL59" i="26"/>
  <c r="AL61" i="26"/>
  <c r="AL60" i="26"/>
  <c r="AL42" i="26"/>
  <c r="AL43" i="26"/>
  <c r="AL44" i="26" s="1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45" i="26" l="1"/>
  <c r="AT41" i="26" s="1"/>
  <c r="AL81" i="26"/>
  <c r="AL79" i="26"/>
  <c r="AL80" i="26"/>
  <c r="AL72" i="26"/>
  <c r="AL73" i="26"/>
  <c r="AL53" i="26"/>
  <c r="AL54" i="26" s="1"/>
  <c r="AL52" i="26"/>
  <c r="AL64" i="26"/>
  <c r="AV43" i="26"/>
  <c r="AV41" i="26"/>
  <c r="AV42" i="26"/>
  <c r="AV40" i="26"/>
  <c r="AV44" i="26"/>
  <c r="AV39" i="26"/>
  <c r="AR44" i="26"/>
  <c r="AT44" i="26"/>
  <c r="AL63" i="26"/>
  <c r="AL62" i="26"/>
  <c r="AL65" i="26" s="1"/>
  <c r="AL74" i="26"/>
  <c r="AL35" i="26"/>
  <c r="AJ29" i="25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R39" i="26" l="1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T62" i="26"/>
  <c r="AT61" i="26"/>
  <c r="AR60" i="26"/>
  <c r="AR62" i="26"/>
  <c r="AR64" i="26"/>
  <c r="AR59" i="26"/>
  <c r="AR63" i="26"/>
  <c r="AT60" i="26"/>
  <c r="AT63" i="26"/>
  <c r="AR61" i="26"/>
  <c r="AT59" i="26"/>
  <c r="AT64" i="26"/>
  <c r="AZ41" i="26"/>
  <c r="BB41" i="26" s="1"/>
  <c r="AX41" i="26"/>
  <c r="BD41" i="26" s="1"/>
  <c r="AX44" i="26"/>
  <c r="BD44" i="26" s="1"/>
  <c r="AZ44" i="26"/>
  <c r="BB44" i="26" s="1"/>
  <c r="AZ43" i="26"/>
  <c r="BB43" i="26" s="1"/>
  <c r="AX43" i="26"/>
  <c r="AL55" i="26"/>
  <c r="AX40" i="26"/>
  <c r="AZ40" i="26"/>
  <c r="BB40" i="26" s="1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BD40" i="26"/>
  <c r="AX42" i="26"/>
  <c r="BD42" i="26" s="1"/>
  <c r="AZ42" i="26"/>
  <c r="BB42" i="26" s="1"/>
  <c r="AL82" i="26"/>
  <c r="AL83" i="26"/>
  <c r="AL84" i="26" s="1"/>
  <c r="AJ31" i="25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BD39" i="26" l="1"/>
  <c r="BB39" i="26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BJ70" i="26" s="1"/>
  <c r="BL70" i="26" s="1"/>
  <c r="AR72" i="26"/>
  <c r="BD72" i="26" s="1"/>
  <c r="AT69" i="26"/>
  <c r="BB69" i="26" s="1"/>
  <c r="AR71" i="26"/>
  <c r="BD71" i="26" s="1"/>
  <c r="BN71" i="26"/>
  <c r="BH43" i="26"/>
  <c r="BJ43" i="26" s="1"/>
  <c r="BL43" i="26" s="1"/>
  <c r="BN43" i="26"/>
  <c r="BH41" i="26"/>
  <c r="BJ41" i="26" s="1"/>
  <c r="BL41" i="26" s="1"/>
  <c r="BN41" i="26"/>
  <c r="BH40" i="26"/>
  <c r="BJ40" i="26" s="1"/>
  <c r="BL40" i="26" s="1"/>
  <c r="BN40" i="26"/>
  <c r="AT82" i="26"/>
  <c r="BB82" i="26" s="1"/>
  <c r="BH82" i="26" s="1"/>
  <c r="BH42" i="26"/>
  <c r="BJ42" i="26" s="1"/>
  <c r="BL42" i="26" s="1"/>
  <c r="BN42" i="26"/>
  <c r="BH32" i="26"/>
  <c r="BJ32" i="26" s="1"/>
  <c r="BL32" i="26" s="1"/>
  <c r="BN32" i="26"/>
  <c r="BH34" i="26"/>
  <c r="BJ34" i="26" s="1"/>
  <c r="BL34" i="26" s="1"/>
  <c r="BN34" i="26"/>
  <c r="BH39" i="26"/>
  <c r="BN39" i="26"/>
  <c r="BN72" i="26"/>
  <c r="AX63" i="26"/>
  <c r="BD63" i="26" s="1"/>
  <c r="AZ63" i="26"/>
  <c r="BB63" i="26" s="1"/>
  <c r="AX60" i="26"/>
  <c r="BD60" i="26" s="1"/>
  <c r="AZ60" i="26"/>
  <c r="BB60" i="26" s="1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BD59" i="26" s="1"/>
  <c r="AZ61" i="26"/>
  <c r="AX61" i="26"/>
  <c r="BD61" i="26" s="1"/>
  <c r="BH30" i="26"/>
  <c r="BJ30" i="26" s="1"/>
  <c r="BL30" i="26" s="1"/>
  <c r="BN30" i="26"/>
  <c r="BB61" i="26"/>
  <c r="BH44" i="26"/>
  <c r="BJ44" i="26" s="1"/>
  <c r="BL44" i="26" s="1"/>
  <c r="BN44" i="26"/>
  <c r="AZ64" i="26"/>
  <c r="BB64" i="26" s="1"/>
  <c r="AX64" i="26"/>
  <c r="BD64" i="26" s="1"/>
  <c r="AX62" i="26"/>
  <c r="BD62" i="26" s="1"/>
  <c r="AZ62" i="26"/>
  <c r="BB62" i="26" s="1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J39" i="26" l="1"/>
  <c r="BL39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AT79" i="26"/>
  <c r="BB79" i="26" s="1"/>
  <c r="BN82" i="26"/>
  <c r="AT81" i="26"/>
  <c r="BB81" i="26" s="1"/>
  <c r="AT83" i="26"/>
  <c r="BB83" i="26" s="1"/>
  <c r="BJ82" i="26"/>
  <c r="BL82" i="26" s="1"/>
  <c r="E82" i="26" s="1"/>
  <c r="F82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E70" i="26" s="1"/>
  <c r="F70" i="26" s="1"/>
  <c r="BH69" i="26"/>
  <c r="BJ69" i="26" s="1"/>
  <c r="BL69" i="26" s="1"/>
  <c r="BN69" i="26"/>
  <c r="BP73" i="26"/>
  <c r="BH62" i="26"/>
  <c r="BJ62" i="26" s="1"/>
  <c r="BL62" i="26" s="1"/>
  <c r="BN62" i="26"/>
  <c r="BH63" i="26"/>
  <c r="BJ63" i="26" s="1"/>
  <c r="BL63" i="26" s="1"/>
  <c r="BN63" i="26"/>
  <c r="BH64" i="26"/>
  <c r="BJ64" i="26" s="1"/>
  <c r="BL64" i="26" s="1"/>
  <c r="BN64" i="26"/>
  <c r="BH59" i="26"/>
  <c r="BJ59" i="26" s="1"/>
  <c r="BL59" i="26" s="1"/>
  <c r="BN59" i="26"/>
  <c r="BP30" i="26"/>
  <c r="V91" i="26" s="1"/>
  <c r="E91" i="26" s="1"/>
  <c r="F91" i="26" s="1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V94" i="26" s="1"/>
  <c r="E94" i="26" s="1"/>
  <c r="F94" i="26" s="1"/>
  <c r="E29" i="26"/>
  <c r="F29" i="26" s="1"/>
  <c r="BP29" i="26"/>
  <c r="V90" i="26" s="1"/>
  <c r="E90" i="26" s="1"/>
  <c r="F90" i="26" s="1"/>
  <c r="BP34" i="26"/>
  <c r="E34" i="26"/>
  <c r="F34" i="26" s="1"/>
  <c r="AZ52" i="26"/>
  <c r="BB52" i="26" s="1"/>
  <c r="AX52" i="26"/>
  <c r="BD52" i="26" s="1"/>
  <c r="BP42" i="26"/>
  <c r="E42" i="26"/>
  <c r="F42" i="26" s="1"/>
  <c r="E41" i="26"/>
  <c r="F41" i="26" s="1"/>
  <c r="BP41" i="26"/>
  <c r="BP44" i="26"/>
  <c r="E44" i="26"/>
  <c r="F44" i="26" s="1"/>
  <c r="AX49" i="26"/>
  <c r="BD49" i="26" s="1"/>
  <c r="AZ49" i="26"/>
  <c r="BB49" i="26" s="1"/>
  <c r="BH61" i="26"/>
  <c r="BJ61" i="26" s="1"/>
  <c r="BL61" i="26" s="1"/>
  <c r="BN61" i="26"/>
  <c r="BH60" i="26"/>
  <c r="BJ60" i="26" s="1"/>
  <c r="BL60" i="26" s="1"/>
  <c r="BN60" i="26"/>
  <c r="AX50" i="26"/>
  <c r="BD50" i="26" s="1"/>
  <c r="AZ50" i="26"/>
  <c r="BB50" i="26" s="1"/>
  <c r="E31" i="26"/>
  <c r="F31" i="26" s="1"/>
  <c r="BP31" i="26"/>
  <c r="V92" i="26" s="1"/>
  <c r="E92" i="26" s="1"/>
  <c r="F92" i="26" s="1"/>
  <c r="E39" i="26"/>
  <c r="F39" i="26" s="1"/>
  <c r="BP39" i="26"/>
  <c r="AZ53" i="26"/>
  <c r="BB53" i="26" s="1"/>
  <c r="AX53" i="26"/>
  <c r="BD53" i="26" s="1"/>
  <c r="E32" i="26"/>
  <c r="F32" i="26" s="1"/>
  <c r="BP32" i="26"/>
  <c r="V93" i="26" s="1"/>
  <c r="E93" i="26" s="1"/>
  <c r="F93" i="26" s="1"/>
  <c r="BP40" i="26"/>
  <c r="E40" i="26"/>
  <c r="F40" i="26" s="1"/>
  <c r="BP43" i="26"/>
  <c r="E43" i="26"/>
  <c r="F43" i="26" s="1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BH83" i="26" l="1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V105" i="26" s="1"/>
  <c r="E105" i="26" s="1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R69" i="26"/>
  <c r="BR70" i="26" s="1"/>
  <c r="E76" i="26" s="1"/>
  <c r="CR145" i="26" s="1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BR39" i="26"/>
  <c r="BR40" i="26" s="1"/>
  <c r="E46" i="26" s="1"/>
  <c r="E61" i="26"/>
  <c r="F61" i="26" s="1"/>
  <c r="BP61" i="26"/>
  <c r="BP59" i="26"/>
  <c r="E59" i="26"/>
  <c r="F59" i="26" s="1"/>
  <c r="BP63" i="26"/>
  <c r="E63" i="26"/>
  <c r="F63" i="26" s="1"/>
  <c r="BP60" i="26"/>
  <c r="E60" i="26"/>
  <c r="F60" i="26" s="1"/>
  <c r="BR29" i="26"/>
  <c r="BR30" i="26" s="1"/>
  <c r="E36" i="26" s="1"/>
  <c r="BP64" i="26"/>
  <c r="V95" i="26" s="1"/>
  <c r="E95" i="26" s="1"/>
  <c r="E64" i="26"/>
  <c r="F64" i="26" s="1"/>
  <c r="BP62" i="26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F105" i="26" l="1"/>
  <c r="AH100" i="26"/>
  <c r="AH101" i="26" s="1"/>
  <c r="E107" i="26" s="1"/>
  <c r="F107" i="26" s="1"/>
  <c r="CQ148" i="26" s="1"/>
  <c r="F95" i="26"/>
  <c r="AH90" i="26"/>
  <c r="AH91" i="26" s="1"/>
  <c r="E97" i="26" s="1"/>
  <c r="F97" i="26" s="1"/>
  <c r="CQ147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F76" i="26"/>
  <c r="CQ145" i="26" s="1"/>
  <c r="BR59" i="26"/>
  <c r="BR60" i="26" s="1"/>
  <c r="E66" i="26" s="1"/>
  <c r="CR142" i="26"/>
  <c r="F46" i="26"/>
  <c r="CQ142" i="26" s="1"/>
  <c r="E53" i="26"/>
  <c r="F53" i="26" s="1"/>
  <c r="BP53" i="26"/>
  <c r="E49" i="26"/>
  <c r="F49" i="26" s="1"/>
  <c r="BP49" i="26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V115" i="26" l="1"/>
  <c r="E115" i="26" s="1"/>
  <c r="F115" i="26" s="1"/>
  <c r="CR148" i="26"/>
  <c r="CR147" i="26"/>
  <c r="BR79" i="26"/>
  <c r="BR80" i="26" s="1"/>
  <c r="E86" i="26" s="1"/>
  <c r="CR146" i="26" s="1"/>
  <c r="BR49" i="26"/>
  <c r="BR50" i="26" s="1"/>
  <c r="E56" i="26" s="1"/>
  <c r="CR144" i="26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AH110" i="26" l="1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F117" i="26" l="1"/>
  <c r="CQ149" i="26" s="1"/>
  <c r="CR144" i="25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<sst xmlns="http://schemas.openxmlformats.org/spreadsheetml/2006/main" count="1729" uniqueCount="136">
  <si>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</si>
  <si>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</si>
  <si>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</si>
  <si>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</si>
  <si>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</si>
  <si>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</si>
  <si>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</si>
  <si>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</si>
  <si>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</si>
  <si>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</si>
  <si>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</si>
  <si>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</si>
  <si>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</si>
  <si>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</si>
  <si>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</si>
  <si>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</si>
  <si>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</si>
  <si>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</si>
  <si>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</si>
  <si>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</si>
  <si>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</si>
  <si>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</si>
  <si>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</si>
  <si>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</si>
  <si>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</si>
  <si>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</si>
  <si>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</si>
  <si>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</si>
  <si>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</si>
  <si>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</si>
  <si>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</si>
  <si>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</si>
  <si>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</si>
  <si>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</si>
  <si>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</si>
  <si>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</si>
  <si>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</si>
  <si>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</si>
  <si>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</si>
  <si>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</si>
  <si>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</si>
  <si>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</si>
  <si>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</si>
  <si>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</si>
  <si>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</si>
  <si>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</si>
  <si>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</si>
  <si>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</si>
  <si>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</si>
  <si>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</si>
  <si>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</si>
  <si>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</si>
  <si>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</si>
  <si>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</si>
  <si>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</si>
  <si>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</si>
  <si>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</si>
  <si>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</si>
  <si>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</si>
  <si>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</si>
  <si>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</si>
  <si>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</si>
  <si>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</si>
  <si>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</si>
  <si>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</si>
  <si>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</si>
  <si>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</si>
  <si>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</si>
  <si>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</si>
  <si>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</si>
  <si>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</si>
  <si>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</si>
  <si>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</si>
  <si>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</si>
  <si>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</si>
  <si>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</si>
  <si>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</si>
  <si>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</si>
  <si>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</si>
  <si>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</si>
  <si>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</si>
  <si>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</si>
  <si>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</si>
  <si>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</si>
  <si>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</si>
  <si>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</si>
  <si>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</si>
  <si>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</si>
  <si>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</si>
  <si>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</si>
  <si>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</si>
  <si>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</si>
  <si>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</si>
  <si>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</si>
  <si>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</si>
  <si>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</si>
  <si>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</si>
  <si>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</si>
  <si>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</si>
  <si>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</si>
  <si>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</si>
  <si>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</si>
  <si>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</si>
  <si>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</si>
  <si>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</si>
  <si>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</si>
  <si>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</si>
  <si>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</si>
  <si>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</si>
  <si>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</si>
  <si>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</si>
  <si>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</si>
  <si>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</si>
  <si>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</si>
  <si>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</si>
  <si>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</si>
  <si>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</si>
  <si>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</si>
  <si>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</si>
  <si>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</si>
  <si>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</si>
  <si>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</si>
  <si>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</si>
  <si>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</si>
  <si>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</si>
  <si>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</si>
  <si>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</si>
  <si>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Hammer</t>
  </si>
  <si>
    <t>Psilencer</t>
  </si>
  <si>
    <t>SB</t>
  </si>
  <si>
    <t>Fists</t>
  </si>
  <si>
    <t>Doomglaive</t>
  </si>
  <si>
    <t>Storm Bolter</t>
  </si>
  <si>
    <t>Venerable</t>
  </si>
  <si>
    <t>2D6 pick highest</t>
  </si>
  <si>
    <t>H. Psycannon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</si>
</sst>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top" wrapText="1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5" fillId="4" borderId="11" xfId="4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H. Psycannon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Venerable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1.3880267604662393E-2</c:v>
                </c:pt>
                <c:pt idx="1">
                  <c:v>1.3880267604662393E-2</c:v>
                </c:pt>
                <c:pt idx="2">
                  <c:v>1.1104214083729913E-2</c:v>
                </c:pt>
                <c:pt idx="3">
                  <c:v>1.1104214083729913E-2</c:v>
                </c:pt>
                <c:pt idx="4">
                  <c:v>1.1104214083729913E-2</c:v>
                </c:pt>
                <c:pt idx="5">
                  <c:v>8.3281605627974348E-3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Storm Bolter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Storm Bolter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Fists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Doomglaive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2.4250440917107586E-2</c:v>
                </c:pt>
                <c:pt idx="1">
                  <c:v>1.9179894179894179E-2</c:v>
                </c:pt>
                <c:pt idx="2">
                  <c:v>1.8077601410934743E-2</c:v>
                </c:pt>
                <c:pt idx="3">
                  <c:v>1.8077601410934743E-2</c:v>
                </c:pt>
                <c:pt idx="4">
                  <c:v>1.4109347442680775E-2</c:v>
                </c:pt>
                <c:pt idx="5">
                  <c:v>9.0388007054673716E-3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96904"/>
        <c:axId val="450994552"/>
      </c:scatterChart>
      <c:valAx>
        <c:axId val="450996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4552"/>
        <c:crosses val="autoZero"/>
        <c:crossBetween val="midCat"/>
        <c:majorUnit val="1"/>
        <c:minorUnit val="1"/>
      </c:valAx>
      <c:valAx>
        <c:axId val="4509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H. Psycannon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Venerable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2.4845679012345685</c:v>
                </c:pt>
                <c:pt idx="1">
                  <c:v>2.4845679012345685</c:v>
                </c:pt>
                <c:pt idx="2">
                  <c:v>1.9876543209876545</c:v>
                </c:pt>
                <c:pt idx="3">
                  <c:v>1.9876543209876545</c:v>
                </c:pt>
                <c:pt idx="4">
                  <c:v>1.9876543209876545</c:v>
                </c:pt>
                <c:pt idx="5">
                  <c:v>1.4907407407407409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Storm Bolter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Storm Bolter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Fists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Doomglaive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4.0740740740740744</c:v>
                </c:pt>
                <c:pt idx="1">
                  <c:v>3.2222222222222223</c:v>
                </c:pt>
                <c:pt idx="2">
                  <c:v>3.0370370370370368</c:v>
                </c:pt>
                <c:pt idx="3">
                  <c:v>3.0370370370370368</c:v>
                </c:pt>
                <c:pt idx="4">
                  <c:v>2.3703703703703702</c:v>
                </c:pt>
                <c:pt idx="5">
                  <c:v>1.5185185185185184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97688"/>
        <c:axId val="450995336"/>
      </c:scatterChart>
      <c:valAx>
        <c:axId val="4509976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5336"/>
        <c:crosses val="autoZero"/>
        <c:crossBetween val="midCat"/>
        <c:majorUnit val="1"/>
        <c:minorUnit val="1"/>
      </c:valAx>
      <c:valAx>
        <c:axId val="4509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fmlaLink="$AF$36" lockText="1" noThreeD="1"/>
</file>

<file path=xl/ctrlProps/ctrlProp85.xml><?xml version="1.0" encoding="utf-8"?>
<formControlPr xmlns="http://schemas.microsoft.com/office/spreadsheetml/2009/9/main" objectType="CheckBox" checked="Checked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checked="Checked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xmlns="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xmlns="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xmlns="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xmlns="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xmlns="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xmlns="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xmlns="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xmlns="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xmlns="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xmlns="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xmlns="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xmlns="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xmlns="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xmlns="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xmlns="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xmlns="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xmlns="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xmlns="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xmlns="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xmlns="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xmlns="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xmlns="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xmlns="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xmlns="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xmlns="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xmlns="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xmlns="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xmlns="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xmlns="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xmlns="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xmlns="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xmlns="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xmlns="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xmlns="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xmlns="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xmlns="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xmlns="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xmlns="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xmlns="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xmlns="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xmlns="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xmlns="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xmlns="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xmlns="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xmlns="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xmlns="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xmlns="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xmlns="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xmlns="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xmlns="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xmlns="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xmlns="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xmlns="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xmlns="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xmlns="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xmlns="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xmlns="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xmlns="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xmlns="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xmlns="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xmlns="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xmlns="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xmlns="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xmlns="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xmlns="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xmlns="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xmlns="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xmlns="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xmlns="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xmlns="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xmlns="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xmlns="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xmlns="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xmlns="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xmlns="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xmlns="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xmlns="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xmlns="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xmlns="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xmlns="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xmlns="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xmlns="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xmlns="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xmlns="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xmlns="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xmlns="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xmlns="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xmlns="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xmlns="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xmlns="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xmlns="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xmlns="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xmlns="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xmlns="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xmlns="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xmlns="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xmlns="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xmlns="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xmlns="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xmlns="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xmlns="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xmlns="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xmlns="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xmlns="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xmlns="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xmlns="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xmlns="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xmlns="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xmlns="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xmlns="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xmlns="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xmlns="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xmlns="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xmlns="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xmlns="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xmlns="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xmlns="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xmlns="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xmlns="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xmlns="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xmlns="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xmlns="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xmlns="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xmlns="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xmlns="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xmlns="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xmlns="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xmlns="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xmlns="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xmlns="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xmlns="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xmlns="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xmlns="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xmlns="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xmlns="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xmlns="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xmlns="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xmlns="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xmlns="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xmlns="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xmlns="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xmlns="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xmlns="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xmlns="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xmlns="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xmlns="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xmlns="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xmlns="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xmlns="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xmlns="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xmlns="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xmlns="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xmlns="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xmlns="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xmlns="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xmlns="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xmlns="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xmlns="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xmlns="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xmlns="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xmlns="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zoomScale="75" zoomScaleNormal="75" workbookViewId="0">
      <pane xSplit="20" topLeftCell="U1" activePane="topRight" state="frozen"/>
      <selection activeCell="A27" sqref="A27"/>
      <selection pane="topRight" activeCell="CQ70" sqref="CQ7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19"/>
      <c r="W17" s="219"/>
      <c r="X17" s="219"/>
      <c r="Y17" s="219"/>
      <c r="Z17" s="219"/>
      <c r="AA17" s="219"/>
      <c r="AB17" s="219"/>
      <c r="AC17" s="219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19"/>
      <c r="W25" s="219"/>
      <c r="X25" s="219"/>
      <c r="Y25" s="219"/>
      <c r="Z25" s="219"/>
      <c r="AA25" s="219"/>
      <c r="AB25" s="219"/>
      <c r="AC25" s="219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H. Psycannon</v>
      </c>
      <c r="C28" s="259"/>
      <c r="D28" s="6"/>
      <c r="E28" s="15" t="s">
        <v>11</v>
      </c>
      <c r="F28" s="6" t="s">
        <v>7</v>
      </c>
      <c r="G28" s="261"/>
      <c r="H28" s="82"/>
      <c r="I28" s="241" t="str">
        <f>IF(I30="","",I30)</f>
        <v>H. Psycannon</v>
      </c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200"/>
      <c r="AI28" s="200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00"/>
      <c r="BG28" s="200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36"/>
      <c r="CR28" s="93"/>
    </row>
    <row r="29" spans="1:165" ht="15" customHeight="1">
      <c r="A29" s="121"/>
      <c r="B29" s="260"/>
      <c r="C29" s="260"/>
      <c r="D29" s="54" t="s">
        <v>1</v>
      </c>
      <c r="E29" s="164" t="e">
        <f>IF(AND(AD29,AF36),BL29+BN29,NA())</f>
        <v>#N/A</v>
      </c>
      <c r="F29" s="30" t="e">
        <f>IFERROR(E29/P30,NA())</f>
        <v>#N/A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-0.16666666666666666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1</v>
      </c>
      <c r="AI29" s="14" t="s">
        <v>72</v>
      </c>
      <c r="AJ29" s="20">
        <f>IF((V30+X29)&gt;5/6,5/6,V30+X29)</f>
        <v>0.66666666666666674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0.83333333333333337</v>
      </c>
      <c r="AO29" s="20" t="s">
        <v>90</v>
      </c>
      <c r="AP29" s="20">
        <f>IF((AN29+X30)&gt;5/6,5/6,AN29+X30)</f>
        <v>0.83333333333333337</v>
      </c>
      <c r="AQ29" s="20" t="s">
        <v>96</v>
      </c>
      <c r="AR29" s="21">
        <f>IF(AND(AF32,X30&gt;=0),AL35*AN29,AL35*AP29)</f>
        <v>3.3333333333333335</v>
      </c>
      <c r="AS29" s="234" t="s">
        <v>121</v>
      </c>
      <c r="AT29" s="203">
        <f>IF(AND(AN29&lt;AP36,AF32),AB29*AL35,AP36*AL35)</f>
        <v>0</v>
      </c>
      <c r="AU29" s="234" t="s">
        <v>109</v>
      </c>
      <c r="AV29" s="20">
        <f>IF(AF32,AL35-(AL35*AN29),IF(AF31,(1/6)*AL35,0))</f>
        <v>0</v>
      </c>
      <c r="AW29" s="234" t="s">
        <v>60</v>
      </c>
      <c r="AX29" s="20">
        <f t="shared" ref="AX29:AX34" si="0">AV29*AP29</f>
        <v>0</v>
      </c>
      <c r="AY29" s="234" t="s">
        <v>122</v>
      </c>
      <c r="AZ29" s="20">
        <f>AV29*AP36</f>
        <v>0</v>
      </c>
      <c r="BA29" s="234" t="s">
        <v>110</v>
      </c>
      <c r="BB29" s="203">
        <f t="shared" ref="BB29:BB34" si="1">AT29+AZ29</f>
        <v>0</v>
      </c>
      <c r="BC29" s="234" t="s">
        <v>117</v>
      </c>
      <c r="BD29" s="20">
        <f t="shared" ref="BD29:BD34" si="2">SUM(AR29,AX29)</f>
        <v>3.3333333333333335</v>
      </c>
      <c r="BE29" s="234" t="s">
        <v>63</v>
      </c>
      <c r="BF29" s="203">
        <f>IF((1-(V29+V33))&gt;1,1,1-(V29+V33))</f>
        <v>0.5</v>
      </c>
      <c r="BG29" s="203" t="s">
        <v>105</v>
      </c>
      <c r="BH29" s="20">
        <f>IF(AB32&lt;0,BB29*BF30,BB29*BF29)</f>
        <v>0</v>
      </c>
      <c r="BI29" s="234" t="s">
        <v>102</v>
      </c>
      <c r="BJ29" s="203">
        <f>BH29+((BD29-BB29)*BF29)</f>
        <v>1.6666666666666667</v>
      </c>
      <c r="BK29" s="234" t="s">
        <v>103</v>
      </c>
      <c r="BL29" s="18">
        <f>IF(AB31&gt;0,(BH29*AB31)+((BJ29-BH29)*V34),BJ29*V34)</f>
        <v>3.3333333333333335</v>
      </c>
      <c r="BM29" s="234" t="s">
        <v>65</v>
      </c>
      <c r="BN29" s="18">
        <f>(AL34*Z32)+(AB30*BB29)</f>
        <v>0</v>
      </c>
      <c r="BO29" s="234" t="s">
        <v>64</v>
      </c>
      <c r="BP29" s="203">
        <f>IF(AD29,BL29+BN29,NA())</f>
        <v>3.3333333333333335</v>
      </c>
      <c r="BQ29" s="123" t="s">
        <v>46</v>
      </c>
      <c r="BR29" s="18">
        <f>IFERROR(IF(AD29,BP29,0)+IF(AD30,BP30,0)+IF(AD31,BP31,0)+IF(AD32,BP32,0)+IF(AD33,BP33,0)+IF(AD34,BP34,0),NA())</f>
        <v>14.666666666666666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 t="e">
        <f>IF(AND(AD30,AF36),BL30+BN30,NA())</f>
        <v>#N/A</v>
      </c>
      <c r="F30" s="30" t="e">
        <f>IFERROR(E30/P30,NA())</f>
        <v>#N/A</v>
      </c>
      <c r="G30" s="262"/>
      <c r="H30" s="84"/>
      <c r="I30" s="5" t="s">
        <v>135</v>
      </c>
      <c r="J30" s="5" t="s">
        <v>20</v>
      </c>
      <c r="K30" s="5" t="s">
        <v>108</v>
      </c>
      <c r="L30" s="5">
        <v>6</v>
      </c>
      <c r="M30" s="5">
        <v>7</v>
      </c>
      <c r="N30" s="5">
        <v>-1</v>
      </c>
      <c r="O30" s="5">
        <v>2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0.83333333333333337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0.66666666666666663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2.6666666666666665</v>
      </c>
      <c r="AS30" s="234"/>
      <c r="AT30" s="203">
        <f>IF(AND(AN30&lt;AP36,AF32),AB29*AL35,AP36*AL35)</f>
        <v>0</v>
      </c>
      <c r="AU30" s="234"/>
      <c r="AV30" s="20">
        <f>IF(AF32,AL35-(AL35*AN30),IF(AF31,(1/6)*AL35,0))</f>
        <v>0</v>
      </c>
      <c r="AW30" s="234"/>
      <c r="AX30" s="20">
        <f t="shared" si="0"/>
        <v>0</v>
      </c>
      <c r="AY30" s="234"/>
      <c r="AZ30" s="20">
        <f>AV30*AP36</f>
        <v>0</v>
      </c>
      <c r="BA30" s="234"/>
      <c r="BB30" s="203">
        <f t="shared" si="1"/>
        <v>0</v>
      </c>
      <c r="BC30" s="234"/>
      <c r="BD30" s="20">
        <f t="shared" si="2"/>
        <v>2.6666666666666665</v>
      </c>
      <c r="BE30" s="234"/>
      <c r="BF30" s="203">
        <f>IF((1-(V29+AB32))&gt;1,1,1-(V29+AB32))</f>
        <v>0.33333333333333337</v>
      </c>
      <c r="BG30" s="203" t="s">
        <v>104</v>
      </c>
      <c r="BH30" s="20">
        <f>IF(AB32&lt;0,BB30*BF30,BB30*BF29)</f>
        <v>0</v>
      </c>
      <c r="BI30" s="234"/>
      <c r="BJ30" s="203">
        <f>BH30+((BD30-BB30)*BF29)</f>
        <v>1.3333333333333333</v>
      </c>
      <c r="BK30" s="234"/>
      <c r="BL30" s="18">
        <f>IF(AB31&gt;0,(BH30*AB31)+((BJ30-BH30)*V34),BJ30*V34)</f>
        <v>2.6666666666666665</v>
      </c>
      <c r="BM30" s="234"/>
      <c r="BN30" s="18">
        <f>(AL34*Z32)+(AB30*BB30)</f>
        <v>0</v>
      </c>
      <c r="BO30" s="234"/>
      <c r="BP30" s="203">
        <f t="shared" ref="BP30:BP34" si="3">IF(AD30,BL30+BN30,NA())</f>
        <v>2.6666666666666665</v>
      </c>
      <c r="BQ30" s="123" t="s">
        <v>47</v>
      </c>
      <c r="BR30" s="18">
        <f>IFERROR(BR29/AD35,NA())</f>
        <v>2.4444444444444442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 t="e">
        <f>IF(AND(AD31,AF36),BL31+BN31,NA())</f>
        <v>#N/A</v>
      </c>
      <c r="F31" s="30" t="e">
        <f>IFERROR(E31/P30,NA())</f>
        <v>#N/A</v>
      </c>
      <c r="G31" s="262"/>
      <c r="H31" s="84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4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0.66666666666666663</v>
      </c>
      <c r="AO31" s="20" t="s">
        <v>92</v>
      </c>
      <c r="AP31" s="20">
        <f>IF((AN31+X30)&gt;5/6,5/6,AN31+X30)</f>
        <v>0.66666666666666663</v>
      </c>
      <c r="AQ31" s="20" t="s">
        <v>98</v>
      </c>
      <c r="AR31" s="21">
        <f>IF(AND(AF32,X30&gt;=0),AL35*AN31,AL35*AP31)</f>
        <v>2.6666666666666665</v>
      </c>
      <c r="AS31" s="234"/>
      <c r="AT31" s="203">
        <f>IF(AND(AN31&lt;AP36,AF32),AB29*AL35,AP36*AL35)</f>
        <v>0</v>
      </c>
      <c r="AU31" s="234"/>
      <c r="AV31" s="20">
        <f>IF(AF32,AL35-(AL35*AN31),IF(AF31,(1/6)*AL35,0))</f>
        <v>0</v>
      </c>
      <c r="AW31" s="234"/>
      <c r="AX31" s="20">
        <f t="shared" si="0"/>
        <v>0</v>
      </c>
      <c r="AY31" s="234"/>
      <c r="AZ31" s="20">
        <f>AV31*AP36</f>
        <v>0</v>
      </c>
      <c r="BA31" s="234"/>
      <c r="BB31" s="203">
        <f t="shared" si="1"/>
        <v>0</v>
      </c>
      <c r="BC31" s="234"/>
      <c r="BD31" s="20">
        <f t="shared" si="2"/>
        <v>2.6666666666666665</v>
      </c>
      <c r="BE31" s="234"/>
      <c r="BF31" s="203"/>
      <c r="BG31" s="203"/>
      <c r="BH31" s="20">
        <f>IF(AB32&lt;0,BB31*BF30,BB31*BF29)</f>
        <v>0</v>
      </c>
      <c r="BI31" s="234"/>
      <c r="BJ31" s="203">
        <f>BH31+((BD31-BB31)*BF29)</f>
        <v>1.3333333333333333</v>
      </c>
      <c r="BK31" s="234"/>
      <c r="BL31" s="18">
        <f>IF(AB31&gt;0,(BH31*AB31)+((BJ31-BH31)*V34),BJ31*V34)</f>
        <v>2.6666666666666665</v>
      </c>
      <c r="BM31" s="234"/>
      <c r="BN31" s="18">
        <f>(AL34*Z32)+(AB30*BB31)</f>
        <v>0</v>
      </c>
      <c r="BO31" s="234"/>
      <c r="BP31" s="203">
        <f t="shared" si="3"/>
        <v>2.6666666666666665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 t="e">
        <f>IF(AND(AD32,AF36),BL32+BN32,NA())</f>
        <v>#N/A</v>
      </c>
      <c r="F32" s="30" t="e">
        <f>IFERROR(E32/P30,NA())</f>
        <v>#N/A</v>
      </c>
      <c r="G32" s="262"/>
      <c r="H32" s="84"/>
      <c r="I32" s="201" t="str">
        <f>"+- to hit"</f>
        <v>+- to hit</v>
      </c>
      <c r="J32" s="5">
        <v>-1</v>
      </c>
      <c r="K32" s="79"/>
      <c r="L32" s="201" t="str">
        <f>"+- to wound"</f>
        <v>+- to wound</v>
      </c>
      <c r="M32" s="5">
        <v>0</v>
      </c>
      <c r="N32" s="226" t="s">
        <v>24</v>
      </c>
      <c r="O32" s="226"/>
      <c r="P32" s="5" t="s">
        <v>19</v>
      </c>
      <c r="Q32" s="226" t="s">
        <v>25</v>
      </c>
      <c r="R32" s="226"/>
      <c r="S32" s="5" t="s">
        <v>19</v>
      </c>
      <c r="T32" s="86"/>
      <c r="V32" s="161">
        <f>IF(M30="D3",2,IF(M30="2D3",4,IF(M30="D6",3.5,IF(M30="2D6",7,M30))))</f>
        <v>7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0.66666666666666663</v>
      </c>
      <c r="AO32" s="20" t="s">
        <v>93</v>
      </c>
      <c r="AP32" s="20">
        <f>IF((AN32+X30)&gt;5/6,5/6,AN32+X30)</f>
        <v>0.66666666666666663</v>
      </c>
      <c r="AQ32" s="20" t="s">
        <v>99</v>
      </c>
      <c r="AR32" s="21">
        <f>IF(AND(AF32,X30&gt;=0),AL35*AN32,AL35*AP32)</f>
        <v>2.6666666666666665</v>
      </c>
      <c r="AS32" s="234"/>
      <c r="AT32" s="203">
        <f>IF(AND(AN32&lt;AP36,AF32),AB29*AL35,AP36*AL35)</f>
        <v>0</v>
      </c>
      <c r="AU32" s="234"/>
      <c r="AV32" s="20">
        <f>IF(AF32,AL35-(AL35*AN32),IF(AF31,(1/6)*AL35,0))</f>
        <v>0</v>
      </c>
      <c r="AW32" s="234"/>
      <c r="AX32" s="20">
        <f t="shared" si="0"/>
        <v>0</v>
      </c>
      <c r="AY32" s="234"/>
      <c r="AZ32" s="20">
        <f>AV32*AP36</f>
        <v>0</v>
      </c>
      <c r="BA32" s="234"/>
      <c r="BB32" s="203">
        <f t="shared" si="1"/>
        <v>0</v>
      </c>
      <c r="BC32" s="234"/>
      <c r="BD32" s="20">
        <f t="shared" si="2"/>
        <v>2.6666666666666665</v>
      </c>
      <c r="BE32" s="234"/>
      <c r="BF32" s="203"/>
      <c r="BG32" s="203"/>
      <c r="BH32" s="20">
        <f>IF(AB32&lt;0,BB32*BF30,BB32*BF29)</f>
        <v>0</v>
      </c>
      <c r="BI32" s="234"/>
      <c r="BJ32" s="203">
        <f>BH32+((BD32-BB32)*BF29)</f>
        <v>1.3333333333333333</v>
      </c>
      <c r="BK32" s="234"/>
      <c r="BL32" s="18">
        <f>IF(AB31&gt;0,(BH32*AB31)+((BJ32-BH32)*V34),BJ32*V34)</f>
        <v>2.6666666666666665</v>
      </c>
      <c r="BM32" s="234"/>
      <c r="BN32" s="18">
        <f>(AL34*Z32)+(AB30*BB32)</f>
        <v>0</v>
      </c>
      <c r="BO32" s="234"/>
      <c r="BP32" s="203">
        <f t="shared" si="3"/>
        <v>2.6666666666666665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 t="e">
        <f>IF(AND(AD33,AF36),BL33+BN33,NA())</f>
        <v>#N/A</v>
      </c>
      <c r="F33" s="30" t="e">
        <f>IFERROR(E33/P30,NA())</f>
        <v>#N/A</v>
      </c>
      <c r="G33" s="262"/>
      <c r="H33" s="87"/>
      <c r="I33" s="80"/>
      <c r="J33" s="201" t="s">
        <v>16</v>
      </c>
      <c r="K33" s="226" t="s">
        <v>17</v>
      </c>
      <c r="L33" s="226"/>
      <c r="M33" s="226"/>
      <c r="N33" s="226" t="s">
        <v>28</v>
      </c>
      <c r="O33" s="226"/>
      <c r="P33" s="5">
        <v>1</v>
      </c>
      <c r="Q33" s="226" t="s">
        <v>27</v>
      </c>
      <c r="R33" s="226"/>
      <c r="S33" s="5">
        <v>0</v>
      </c>
      <c r="T33" s="86"/>
      <c r="V33" s="161">
        <f>IF(N30="D3",-2/6,IF(N30="2D3",-4/6,IF(N30="D6",-3.5/6,IF(N30="2D6",-7/6,N30/6))))</f>
        <v>-0.16666666666666666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0.5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2</v>
      </c>
      <c r="AS33" s="234"/>
      <c r="AT33" s="203">
        <f>IF(AND(AN33&lt;AP36,AF32),AB29*AL35,AP36*AL35)</f>
        <v>0</v>
      </c>
      <c r="AU33" s="234"/>
      <c r="AV33" s="20">
        <f>IF(AF32,AL35-(AL35*AN33),IF(AF31,(1/6)*AL35,0))</f>
        <v>0</v>
      </c>
      <c r="AW33" s="234"/>
      <c r="AX33" s="20">
        <f t="shared" si="0"/>
        <v>0</v>
      </c>
      <c r="AY33" s="234"/>
      <c r="AZ33" s="20">
        <f>AV33*AP36</f>
        <v>0</v>
      </c>
      <c r="BA33" s="234"/>
      <c r="BB33" s="203">
        <f t="shared" si="1"/>
        <v>0</v>
      </c>
      <c r="BC33" s="234"/>
      <c r="BD33" s="20">
        <f t="shared" si="2"/>
        <v>2</v>
      </c>
      <c r="BE33" s="234"/>
      <c r="BF33" s="203"/>
      <c r="BG33" s="203"/>
      <c r="BH33" s="20">
        <f>IF(AB32&lt;0,BB33*BF30,BB33*BF29)</f>
        <v>0</v>
      </c>
      <c r="BI33" s="234"/>
      <c r="BJ33" s="203">
        <f>BH33+((BD33-BB33)*BF29)</f>
        <v>1</v>
      </c>
      <c r="BK33" s="234"/>
      <c r="BL33" s="18">
        <f>IF(AB31&gt;0,(BH33*AB31)+((BJ33-BH33)*V34),BJ33*V34)</f>
        <v>2</v>
      </c>
      <c r="BM33" s="234"/>
      <c r="BN33" s="18">
        <f>(AL34*Z32)+(AB30*BB33)</f>
        <v>0</v>
      </c>
      <c r="BO33" s="234"/>
      <c r="BP33" s="203">
        <f t="shared" si="3"/>
        <v>2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62"/>
      <c r="H34" s="84"/>
      <c r="I34" s="242" t="s">
        <v>30</v>
      </c>
      <c r="J34" s="242"/>
      <c r="K34" s="242" t="s">
        <v>31</v>
      </c>
      <c r="L34" s="242"/>
      <c r="M34" s="242"/>
      <c r="N34" s="226" t="s">
        <v>29</v>
      </c>
      <c r="O34" s="226"/>
      <c r="P34" s="5">
        <v>0</v>
      </c>
      <c r="Q34" s="226" t="s">
        <v>45</v>
      </c>
      <c r="R34" s="226"/>
      <c r="S34" s="5">
        <v>0</v>
      </c>
      <c r="T34" s="86"/>
      <c r="V34" s="161">
        <f>IF(O30="D3",2,IF(O30="2D3",4,IF(O30="D6",3.5,IF(O30="2D6",7,IF(O30="2D6 pick highest",161/36,IF(O30="Less than 3 counts as 3",4,O30))))))</f>
        <v>2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0.33333333333333331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1.3333333333333333</v>
      </c>
      <c r="AS34" s="234"/>
      <c r="AT34" s="203">
        <f>IF(AND(AN34&lt;AP36,AF32),AB29*AL35,AP36*AL35)</f>
        <v>0</v>
      </c>
      <c r="AU34" s="234"/>
      <c r="AV34" s="20">
        <f>IF(AF32,AL35-(AL35*AN34),IF(AF31,(1/6)*AL35,0))</f>
        <v>0</v>
      </c>
      <c r="AW34" s="234"/>
      <c r="AX34" s="20">
        <f t="shared" si="0"/>
        <v>0</v>
      </c>
      <c r="AY34" s="234"/>
      <c r="AZ34" s="20">
        <f>AV34*AP36</f>
        <v>0</v>
      </c>
      <c r="BA34" s="234"/>
      <c r="BB34" s="203">
        <f t="shared" si="1"/>
        <v>0</v>
      </c>
      <c r="BC34" s="234"/>
      <c r="BD34" s="20">
        <f t="shared" si="2"/>
        <v>1.3333333333333333</v>
      </c>
      <c r="BE34" s="234"/>
      <c r="BF34" s="203"/>
      <c r="BG34" s="203"/>
      <c r="BH34" s="20">
        <f>IF(AB32&lt;0,BB34*BF30,BB34*BF29)</f>
        <v>0</v>
      </c>
      <c r="BI34" s="234"/>
      <c r="BJ34" s="203">
        <f>BH34+((BD34-BB34)*BF29)</f>
        <v>0.66666666666666663</v>
      </c>
      <c r="BK34" s="234"/>
      <c r="BL34" s="18">
        <f>IF(AB31&gt;0,(BH34*AB31)+((BJ34-BH34)*V34),BJ34*V34)</f>
        <v>1.3333333333333333</v>
      </c>
      <c r="BM34" s="234"/>
      <c r="BN34" s="18">
        <f>(AL34*Z32)+(AB30*BB34)</f>
        <v>0</v>
      </c>
      <c r="BO34" s="234"/>
      <c r="BP34" s="203">
        <f t="shared" si="3"/>
        <v>1.3333333333333333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26" t="s">
        <v>26</v>
      </c>
      <c r="O35" s="226"/>
      <c r="P35" s="5">
        <v>0</v>
      </c>
      <c r="Q35" s="227" t="s">
        <v>58</v>
      </c>
      <c r="R35" s="227"/>
      <c r="S35" s="5">
        <v>0</v>
      </c>
      <c r="T35" s="86"/>
      <c r="V35" s="162">
        <f>IF(AH29,C36,"")</f>
        <v>1</v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4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2.4444444444444442</v>
      </c>
      <c r="F36" s="3" t="e">
        <f>IFERROR(E36/P30,NA())</f>
        <v>#N/A</v>
      </c>
      <c r="G36" s="262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0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Venerable</v>
      </c>
      <c r="C38" s="255"/>
      <c r="D38" s="8"/>
      <c r="E38" s="167" t="s">
        <v>11</v>
      </c>
      <c r="F38" s="8" t="s">
        <v>7</v>
      </c>
      <c r="G38" s="257"/>
      <c r="H38" s="82"/>
      <c r="I38" s="241" t="str">
        <f>IF(I40="","",I40)</f>
        <v>Venerable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200"/>
      <c r="AI38" s="200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00"/>
      <c r="BG38" s="200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36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2.4845679012345685</v>
      </c>
      <c r="F39" s="30">
        <f>IFERROR(E39/P40,NA())</f>
        <v>1.3880267604662393E-2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0.55555555555555569</v>
      </c>
      <c r="AS39" s="234" t="s">
        <v>121</v>
      </c>
      <c r="AT39" s="203">
        <f>IF(AND(AN39&lt;AP46,AF42),AB39*AL45,AP46*AL45)</f>
        <v>0</v>
      </c>
      <c r="AU39" s="234" t="s">
        <v>109</v>
      </c>
      <c r="AV39" s="20">
        <f>IF(AF42,AL45-(AL45*AN39),IF(AF41,(1/6)*AL45,0))</f>
        <v>0</v>
      </c>
      <c r="AW39" s="234" t="s">
        <v>60</v>
      </c>
      <c r="AX39" s="20">
        <f t="shared" ref="AX39:AX44" si="4">AV39*AP39</f>
        <v>0</v>
      </c>
      <c r="AY39" s="234" t="s">
        <v>122</v>
      </c>
      <c r="AZ39" s="20">
        <f>AV39*AP46</f>
        <v>0</v>
      </c>
      <c r="BA39" s="234" t="s">
        <v>110</v>
      </c>
      <c r="BB39" s="203">
        <f t="shared" ref="BB39:BB44" si="5">AT39+AZ39</f>
        <v>0</v>
      </c>
      <c r="BC39" s="234" t="s">
        <v>117</v>
      </c>
      <c r="BD39" s="20">
        <f t="shared" ref="BD39:BD44" si="6">SUM(AR39,AX39)</f>
        <v>0.55555555555555569</v>
      </c>
      <c r="BE39" s="234" t="s">
        <v>63</v>
      </c>
      <c r="BF39" s="203">
        <f>IF((1-(V39+V43))&gt;1,1,1-(V39+V43))</f>
        <v>1</v>
      </c>
      <c r="BG39" s="203" t="s">
        <v>105</v>
      </c>
      <c r="BH39" s="20">
        <f>IF(AB42&lt;0,BB39*BF40,BB39*BF39)</f>
        <v>0</v>
      </c>
      <c r="BI39" s="234" t="s">
        <v>102</v>
      </c>
      <c r="BJ39" s="203">
        <f>BH39+((BD39-BB39)*BF39)</f>
        <v>0.55555555555555569</v>
      </c>
      <c r="BK39" s="234" t="s">
        <v>103</v>
      </c>
      <c r="BL39" s="18">
        <f>IF(AB41&gt;0,(BH39*AB41)+((BJ39-BH39)*V44),BJ39*V44)</f>
        <v>2.4845679012345685</v>
      </c>
      <c r="BM39" s="234" t="s">
        <v>65</v>
      </c>
      <c r="BN39" s="18">
        <f>(AL44*Z42)+(AB40*BB39)</f>
        <v>0</v>
      </c>
      <c r="BO39" s="234" t="s">
        <v>64</v>
      </c>
      <c r="BP39" s="203">
        <f>IF(AD39,BL39+BN39,NA())</f>
        <v>2.4845679012345685</v>
      </c>
      <c r="BQ39" s="123" t="s">
        <v>46</v>
      </c>
      <c r="BR39" s="18">
        <f>IFERROR(IF(AD39,BP39,0)+IF(AD40,BP40,0)+IF(AD41,BP41,0)+IF(AD42,BP42,0)+IF(AD43,BP43,0)+IF(AD44,BP44,0),NA())</f>
        <v>12.422839506172842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2.4845679012345685</v>
      </c>
      <c r="F40" s="30">
        <f>IFERROR(E40/P40,NA())</f>
        <v>1.3880267604662393E-2</v>
      </c>
      <c r="G40" s="258"/>
      <c r="H40" s="84"/>
      <c r="I40" s="5" t="s">
        <v>133</v>
      </c>
      <c r="J40" s="5" t="s">
        <v>20</v>
      </c>
      <c r="K40" s="5" t="s">
        <v>108</v>
      </c>
      <c r="L40" s="5">
        <v>1</v>
      </c>
      <c r="M40" s="5">
        <v>8</v>
      </c>
      <c r="N40" s="5">
        <v>-4</v>
      </c>
      <c r="O40" s="5" t="s">
        <v>134</v>
      </c>
      <c r="P40" s="5">
        <v>179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0.55555555555555569</v>
      </c>
      <c r="AS40" s="234"/>
      <c r="AT40" s="203">
        <f>IF(AND(AN40&lt;AP46,AF42),AB39*AL45,AP46*AL45)</f>
        <v>0</v>
      </c>
      <c r="AU40" s="234"/>
      <c r="AV40" s="20">
        <f>IF(AF42,AL45-(AL45*AN40),IF(AF41,(1/6)*AL45,0))</f>
        <v>0</v>
      </c>
      <c r="AW40" s="234"/>
      <c r="AX40" s="20">
        <f t="shared" si="4"/>
        <v>0</v>
      </c>
      <c r="AY40" s="234"/>
      <c r="AZ40" s="20">
        <f>AV40*AP46</f>
        <v>0</v>
      </c>
      <c r="BA40" s="234"/>
      <c r="BB40" s="203">
        <f t="shared" si="5"/>
        <v>0</v>
      </c>
      <c r="BC40" s="234"/>
      <c r="BD40" s="20">
        <f t="shared" si="6"/>
        <v>0.55555555555555569</v>
      </c>
      <c r="BE40" s="234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34"/>
      <c r="BJ40" s="203">
        <f>BH40+((BD40-BB40)*BF39)</f>
        <v>0.55555555555555569</v>
      </c>
      <c r="BK40" s="234"/>
      <c r="BL40" s="18">
        <f>IF(AB41&gt;0,(BH40*AB41)+((BJ40-BH40)*V44),BJ40*V44)</f>
        <v>2.4845679012345685</v>
      </c>
      <c r="BM40" s="234"/>
      <c r="BN40" s="18">
        <f>(AL44*Z42)+(AB40*BB40)</f>
        <v>0</v>
      </c>
      <c r="BO40" s="234"/>
      <c r="BP40" s="203">
        <f t="shared" ref="BP40:BP44" si="7">IF(AD40,BL40+BN40,NA())</f>
        <v>2.4845679012345685</v>
      </c>
      <c r="BQ40" s="123" t="s">
        <v>47</v>
      </c>
      <c r="BR40" s="18">
        <f>IFERROR(BR39/AD45,NA())</f>
        <v>2.0704732510288069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1.9876543209876545</v>
      </c>
      <c r="F41" s="30">
        <f>IFERROR(E41/P40,NA())</f>
        <v>1.1104214083729913E-2</v>
      </c>
      <c r="G41" s="258"/>
      <c r="H41" s="84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85"/>
      <c r="V41" s="161">
        <f>(IF(L40="D3",2,IF(L40="2D3",4,IF(L40="D6",3.5,IF(L40="2D6",7,IF(L40="3D6",10.5,L40))))))</f>
        <v>1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0.66666666666666674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0.44444444444444448</v>
      </c>
      <c r="AS41" s="234"/>
      <c r="AT41" s="203">
        <f>IF(AND(AN41&lt;AP46,AF42),AB39*AL45,AP46*AL45)</f>
        <v>0</v>
      </c>
      <c r="AU41" s="234"/>
      <c r="AV41" s="20">
        <f>IF(AF42,AL45-(AL45*AN41),IF(AF41,(1/6)*AL45,0))</f>
        <v>0</v>
      </c>
      <c r="AW41" s="234"/>
      <c r="AX41" s="20">
        <f t="shared" si="4"/>
        <v>0</v>
      </c>
      <c r="AY41" s="234"/>
      <c r="AZ41" s="20">
        <f>AV41*AP46</f>
        <v>0</v>
      </c>
      <c r="BA41" s="234"/>
      <c r="BB41" s="203">
        <f t="shared" si="5"/>
        <v>0</v>
      </c>
      <c r="BC41" s="234"/>
      <c r="BD41" s="20">
        <f t="shared" si="6"/>
        <v>0.44444444444444448</v>
      </c>
      <c r="BE41" s="234"/>
      <c r="BF41" s="203"/>
      <c r="BG41" s="203"/>
      <c r="BH41" s="20">
        <f>IF(AB42&lt;0,BB41*BF40,BB41*BF39)</f>
        <v>0</v>
      </c>
      <c r="BI41" s="234"/>
      <c r="BJ41" s="203">
        <f>BH41+((BD41-BB41)*BF39)</f>
        <v>0.44444444444444448</v>
      </c>
      <c r="BK41" s="234"/>
      <c r="BL41" s="18">
        <f>IF(AB41&gt;0,(BH41*AB41)+((BJ41-BH41)*V44),BJ41*V44)</f>
        <v>1.9876543209876545</v>
      </c>
      <c r="BM41" s="234"/>
      <c r="BN41" s="18">
        <f>(AL44*Z42)+(AB40*BB41)</f>
        <v>0</v>
      </c>
      <c r="BO41" s="234"/>
      <c r="BP41" s="203">
        <f t="shared" si="7"/>
        <v>1.9876543209876545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1.9876543209876545</v>
      </c>
      <c r="F42" s="30">
        <f>IFERROR(E42/P40,NA())</f>
        <v>1.1104214083729913E-2</v>
      </c>
      <c r="G42" s="258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26" t="s">
        <v>24</v>
      </c>
      <c r="O42" s="226"/>
      <c r="P42" s="5" t="s">
        <v>19</v>
      </c>
      <c r="Q42" s="226" t="s">
        <v>25</v>
      </c>
      <c r="R42" s="226"/>
      <c r="S42" s="5" t="s">
        <v>19</v>
      </c>
      <c r="T42" s="86"/>
      <c r="V42" s="161">
        <f>IF(M40="D3",2,IF(M40="2D3",4,IF(M40="D6",3.5,IF(M40="2D6",7,M40))))</f>
        <v>8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0.44444444444444448</v>
      </c>
      <c r="AS42" s="234"/>
      <c r="AT42" s="203">
        <f>IF(AND(AN42&lt;AP46,AF42),AB39*AL45,AP46*AL45)</f>
        <v>0</v>
      </c>
      <c r="AU42" s="234"/>
      <c r="AV42" s="20">
        <f>IF(AF42,AL45-(AL45*AN42),IF(AF41,(1/6)*AL45,0))</f>
        <v>0</v>
      </c>
      <c r="AW42" s="234"/>
      <c r="AX42" s="20">
        <f t="shared" si="4"/>
        <v>0</v>
      </c>
      <c r="AY42" s="234"/>
      <c r="AZ42" s="20">
        <f>AV42*AP46</f>
        <v>0</v>
      </c>
      <c r="BA42" s="234"/>
      <c r="BB42" s="203">
        <f t="shared" si="5"/>
        <v>0</v>
      </c>
      <c r="BC42" s="234"/>
      <c r="BD42" s="20">
        <f t="shared" si="6"/>
        <v>0.44444444444444448</v>
      </c>
      <c r="BE42" s="234"/>
      <c r="BF42" s="203"/>
      <c r="BG42" s="203"/>
      <c r="BH42" s="20">
        <f>IF(AB42&lt;0,BB42*BF40,BB42*BF39)</f>
        <v>0</v>
      </c>
      <c r="BI42" s="234"/>
      <c r="BJ42" s="203">
        <f>BH42+((BD42-BB42)*BF39)</f>
        <v>0.44444444444444448</v>
      </c>
      <c r="BK42" s="234"/>
      <c r="BL42" s="18">
        <f>IF(AB41&gt;0,(BH42*AB41)+((BJ42-BH42)*V44),BJ42*V44)</f>
        <v>1.9876543209876545</v>
      </c>
      <c r="BM42" s="234"/>
      <c r="BN42" s="18">
        <f>(AL44*Z42)+(AB40*BB42)</f>
        <v>0</v>
      </c>
      <c r="BO42" s="234"/>
      <c r="BP42" s="203">
        <f t="shared" si="7"/>
        <v>1.9876543209876545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1.9876543209876545</v>
      </c>
      <c r="F43" s="30">
        <f>IFERROR(E43/P40,NA())</f>
        <v>1.1104214083729913E-2</v>
      </c>
      <c r="G43" s="258"/>
      <c r="H43" s="87"/>
      <c r="I43" s="80"/>
      <c r="J43" s="201" t="s">
        <v>16</v>
      </c>
      <c r="K43" s="226" t="s">
        <v>17</v>
      </c>
      <c r="L43" s="226"/>
      <c r="M43" s="226"/>
      <c r="N43" s="226" t="s">
        <v>28</v>
      </c>
      <c r="O43" s="226"/>
      <c r="P43" s="5">
        <v>0</v>
      </c>
      <c r="Q43" s="226" t="s">
        <v>27</v>
      </c>
      <c r="R43" s="226"/>
      <c r="S43" s="5">
        <v>0</v>
      </c>
      <c r="T43" s="86"/>
      <c r="V43" s="161">
        <f>IF(N40="D3",-2/6,IF(N40="2D3",-4/6,IF(N40="D6",-3.5/6,IF(N40="2D6",-7/6,N40/6))))</f>
        <v>-0.66666666666666663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0.44444444444444448</v>
      </c>
      <c r="AS43" s="234"/>
      <c r="AT43" s="203">
        <f>IF(AND(AN43&lt;AP46,AF42),AB39*AL45,AP46*AL45)</f>
        <v>0</v>
      </c>
      <c r="AU43" s="234"/>
      <c r="AV43" s="20">
        <f>IF(AF42,AL45-(AL45*AN43),IF(AF41,(1/6)*AL45,0))</f>
        <v>0</v>
      </c>
      <c r="AW43" s="234"/>
      <c r="AX43" s="20">
        <f t="shared" si="4"/>
        <v>0</v>
      </c>
      <c r="AY43" s="234"/>
      <c r="AZ43" s="20">
        <f>AV43*AP46</f>
        <v>0</v>
      </c>
      <c r="BA43" s="234"/>
      <c r="BB43" s="203">
        <f t="shared" si="5"/>
        <v>0</v>
      </c>
      <c r="BC43" s="234"/>
      <c r="BD43" s="20">
        <f t="shared" si="6"/>
        <v>0.44444444444444448</v>
      </c>
      <c r="BE43" s="234"/>
      <c r="BF43" s="203"/>
      <c r="BG43" s="203"/>
      <c r="BH43" s="20">
        <f>IF(AB42&lt;0,BB43*BF40,BB43*BF39)</f>
        <v>0</v>
      </c>
      <c r="BI43" s="234"/>
      <c r="BJ43" s="203">
        <f>BH43+((BD43-BB43)*BF39)</f>
        <v>0.44444444444444448</v>
      </c>
      <c r="BK43" s="234"/>
      <c r="BL43" s="18">
        <f>IF(AB41&gt;0,(BH43*AB41)+((BJ43-BH43)*V44),BJ43*V44)</f>
        <v>1.9876543209876545</v>
      </c>
      <c r="BM43" s="234"/>
      <c r="BN43" s="18">
        <f>(AL44*Z42)+(AB40*BB43)</f>
        <v>0</v>
      </c>
      <c r="BO43" s="234"/>
      <c r="BP43" s="203">
        <f t="shared" si="7"/>
        <v>1.9876543209876545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1.4907407407407409</v>
      </c>
      <c r="F44" s="30">
        <f>IFERROR(E44/P40,NA())</f>
        <v>8.3281605627974348E-3</v>
      </c>
      <c r="G44" s="258"/>
      <c r="H44" s="84"/>
      <c r="I44" s="242" t="s">
        <v>30</v>
      </c>
      <c r="J44" s="242"/>
      <c r="K44" s="242" t="s">
        <v>31</v>
      </c>
      <c r="L44" s="242"/>
      <c r="M44" s="242"/>
      <c r="N44" s="226" t="s">
        <v>29</v>
      </c>
      <c r="O44" s="226"/>
      <c r="P44" s="5">
        <v>0</v>
      </c>
      <c r="Q44" s="226" t="s">
        <v>45</v>
      </c>
      <c r="R44" s="226"/>
      <c r="S44" s="5">
        <v>0</v>
      </c>
      <c r="T44" s="86"/>
      <c r="V44" s="161">
        <f>IF(O40="D3",2,IF(O40="2D3",4,IF(O40="D6",3.5,IF(O40="2D6",7,IF(O40="2D6 pick highest",161/36,IF(O40="Less than 3 counts as 3",4,O40))))))</f>
        <v>4.4722222222222223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0.5</v>
      </c>
      <c r="AO44" s="20" t="s">
        <v>95</v>
      </c>
      <c r="AP44" s="20">
        <f>IF((AN44+X40)&gt;5/6,5/6,AN44+X40)</f>
        <v>0.5</v>
      </c>
      <c r="AQ44" s="20" t="s">
        <v>101</v>
      </c>
      <c r="AR44" s="20">
        <f>IF(AND(AF42,X40&gt;=0),AL45*AN44,AL45*AP44)</f>
        <v>0.33333333333333337</v>
      </c>
      <c r="AS44" s="234"/>
      <c r="AT44" s="203">
        <f>IF(AND(AN44&lt;AP46,AF42),AB39*AL45,AP46*AL45)</f>
        <v>0</v>
      </c>
      <c r="AU44" s="234"/>
      <c r="AV44" s="20">
        <f>IF(AF42,AL45-(AL45*AN44),IF(AF41,(1/6)*AL45,0))</f>
        <v>0</v>
      </c>
      <c r="AW44" s="234"/>
      <c r="AX44" s="20">
        <f t="shared" si="4"/>
        <v>0</v>
      </c>
      <c r="AY44" s="234"/>
      <c r="AZ44" s="20">
        <f>AV44*AP46</f>
        <v>0</v>
      </c>
      <c r="BA44" s="234"/>
      <c r="BB44" s="203">
        <f t="shared" si="5"/>
        <v>0</v>
      </c>
      <c r="BC44" s="234"/>
      <c r="BD44" s="20">
        <f t="shared" si="6"/>
        <v>0.33333333333333337</v>
      </c>
      <c r="BE44" s="234"/>
      <c r="BF44" s="203"/>
      <c r="BG44" s="203"/>
      <c r="BH44" s="20">
        <f>IF(AB42&lt;0,BB44*BF40,BB44*BF39)</f>
        <v>0</v>
      </c>
      <c r="BI44" s="234"/>
      <c r="BJ44" s="203">
        <f>BH44+((BD44-BB44)*BF39)</f>
        <v>0.33333333333333337</v>
      </c>
      <c r="BK44" s="234"/>
      <c r="BL44" s="18">
        <f>IF(AB41&gt;0,(BH44*AB41)+((BJ44-BH44)*V44),BJ44*V44)</f>
        <v>1.4907407407407409</v>
      </c>
      <c r="BM44" s="234"/>
      <c r="BN44" s="18">
        <f>(AL44*Z42)+(AB40*BB44)</f>
        <v>0</v>
      </c>
      <c r="BO44" s="234"/>
      <c r="BP44" s="203">
        <f t="shared" si="7"/>
        <v>1.4907407407407409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26" t="s">
        <v>26</v>
      </c>
      <c r="O45" s="226"/>
      <c r="P45" s="5">
        <v>0</v>
      </c>
      <c r="Q45" s="227" t="s">
        <v>58</v>
      </c>
      <c r="R45" s="227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0.66666666666666674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2</v>
      </c>
      <c r="D46" s="204" t="s">
        <v>22</v>
      </c>
      <c r="E46" s="179">
        <f>IFERROR(BR40,NA())</f>
        <v>2.0704732510288069</v>
      </c>
      <c r="F46" s="3">
        <f>IFERROR(E46/P40,NA())</f>
        <v>1.1566889670551994E-2</v>
      </c>
      <c r="G46" s="258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Storm Bolter</v>
      </c>
      <c r="C48" s="251"/>
      <c r="D48" s="10"/>
      <c r="E48" s="170" t="s">
        <v>11</v>
      </c>
      <c r="F48" s="10" t="s">
        <v>7</v>
      </c>
      <c r="G48" s="253"/>
      <c r="H48" s="82"/>
      <c r="I48" s="241" t="str">
        <f>IF(I50="","",I50)</f>
        <v>Storm Bolter</v>
      </c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200"/>
      <c r="AI48" s="200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00"/>
      <c r="BG48" s="200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36"/>
    </row>
    <row r="49" spans="1:71" ht="15" customHeight="1">
      <c r="A49" s="129"/>
      <c r="B49" s="252"/>
      <c r="C49" s="25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1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2.2222222222222223</v>
      </c>
      <c r="AS49" s="234" t="s">
        <v>121</v>
      </c>
      <c r="AT49" s="203">
        <f>IF(AND(AN49&lt;AP56,AF52),AB49*AL55,AP56*AL55)</f>
        <v>0</v>
      </c>
      <c r="AU49" s="234" t="s">
        <v>109</v>
      </c>
      <c r="AV49" s="20">
        <f>IF(AF52,AL55-(AL55*AN49),IF(AF51,(1/6)*AL55,0))</f>
        <v>0</v>
      </c>
      <c r="AW49" s="234" t="s">
        <v>60</v>
      </c>
      <c r="AX49" s="20">
        <f t="shared" ref="AX49:AX54" si="8">AV49*AP49</f>
        <v>0</v>
      </c>
      <c r="AY49" s="234" t="s">
        <v>122</v>
      </c>
      <c r="AZ49" s="20">
        <f>AV49*AP56</f>
        <v>0</v>
      </c>
      <c r="BA49" s="234" t="s">
        <v>110</v>
      </c>
      <c r="BB49" s="203">
        <f t="shared" ref="BB49:BB54" si="9">AT49+AZ49</f>
        <v>0</v>
      </c>
      <c r="BC49" s="234" t="s">
        <v>117</v>
      </c>
      <c r="BD49" s="20">
        <f t="shared" ref="BD49:BD54" si="10">SUM(AR49,AX49)</f>
        <v>2.2222222222222223</v>
      </c>
      <c r="BE49" s="234" t="s">
        <v>63</v>
      </c>
      <c r="BF49" s="203">
        <f>IF((1-(V49+V53))&gt;1,1,1-(V49+V53))</f>
        <v>0.33333333333333337</v>
      </c>
      <c r="BG49" s="203" t="s">
        <v>105</v>
      </c>
      <c r="BH49" s="20">
        <f>IF(AB52&lt;0,BB49*BF50,BB49*BF49)</f>
        <v>0</v>
      </c>
      <c r="BI49" s="234" t="s">
        <v>102</v>
      </c>
      <c r="BJ49" s="203">
        <f>BH49+((BD49-BB49)*BF49)</f>
        <v>0.74074074074074081</v>
      </c>
      <c r="BK49" s="234" t="s">
        <v>103</v>
      </c>
      <c r="BL49" s="18">
        <f>IF(AB51&gt;0,(BH49*AB51)+((BJ49-BH49)*V54),BJ49*V54)</f>
        <v>0.74074074074074081</v>
      </c>
      <c r="BM49" s="234" t="s">
        <v>65</v>
      </c>
      <c r="BN49" s="18">
        <f>(AL54*Z52)+(AB50*BB49)</f>
        <v>0</v>
      </c>
      <c r="BO49" s="234" t="s">
        <v>64</v>
      </c>
      <c r="BP49" s="203">
        <f>IF(AD49,BL49+BN49,NA())</f>
        <v>0.74074074074074081</v>
      </c>
      <c r="BQ49" s="123" t="s">
        <v>46</v>
      </c>
      <c r="BR49" s="18">
        <f>IFERROR(IF(AD49,BP49,0)+IF(AD50,BP50,0)+IF(AD51,BP51,0)+IF(AD52,BP52,0)+IF(AD53,BP53,0)+IF(AD54,BP54,0),NA())</f>
        <v>2.5925925925925926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54"/>
      <c r="H50" s="84"/>
      <c r="I50" s="5" t="s">
        <v>132</v>
      </c>
      <c r="J50" s="5" t="s">
        <v>20</v>
      </c>
      <c r="K50" s="5" t="s">
        <v>108</v>
      </c>
      <c r="L50" s="5">
        <v>4</v>
      </c>
      <c r="M50" s="5">
        <v>4</v>
      </c>
      <c r="N50" s="5">
        <v>0</v>
      </c>
      <c r="O50" s="5">
        <v>1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1.6666666666666667</v>
      </c>
      <c r="AS50" s="234"/>
      <c r="AT50" s="203">
        <f>IF(AND(AN50&lt;AP56,AF52),AB49*AL55,AP56*AL55)</f>
        <v>0</v>
      </c>
      <c r="AU50" s="234"/>
      <c r="AV50" s="20">
        <f>IF(AF52,AL55-(AL55*AN50),IF(AF51,(1/6)*AL55,0))</f>
        <v>0</v>
      </c>
      <c r="AW50" s="234"/>
      <c r="AX50" s="20">
        <f t="shared" si="8"/>
        <v>0</v>
      </c>
      <c r="AY50" s="234"/>
      <c r="AZ50" s="20">
        <f>AV50*AP56</f>
        <v>0</v>
      </c>
      <c r="BA50" s="234"/>
      <c r="BB50" s="203">
        <f t="shared" si="9"/>
        <v>0</v>
      </c>
      <c r="BC50" s="234"/>
      <c r="BD50" s="20">
        <f t="shared" si="10"/>
        <v>1.6666666666666667</v>
      </c>
      <c r="BE50" s="234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34"/>
      <c r="BJ50" s="203">
        <f>BH50+((BD50-BB50)*BF49)</f>
        <v>0.55555555555555569</v>
      </c>
      <c r="BK50" s="234"/>
      <c r="BL50" s="18">
        <f>IF(AB51&gt;0,(BH50*AB51)+((BJ50-BH50)*V54),BJ50*V54)</f>
        <v>0.55555555555555569</v>
      </c>
      <c r="BM50" s="234"/>
      <c r="BN50" s="18">
        <f>(AL54*Z52)+(AB50*BB50)</f>
        <v>0</v>
      </c>
      <c r="BO50" s="234"/>
      <c r="BP50" s="203">
        <f t="shared" ref="BP50:BP54" si="11">IF(AD50,BL50+BN50,NA())</f>
        <v>0.55555555555555569</v>
      </c>
      <c r="BQ50" s="123" t="s">
        <v>47</v>
      </c>
      <c r="BR50" s="18">
        <f>IFERROR(BR49/AD55,NA())</f>
        <v>0.43209876543209874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54"/>
      <c r="H51" s="84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85"/>
      <c r="V51" s="161">
        <f>(IF(L50="D3",2,IF(L50="2D3",4,IF(L50="D6",3.5,IF(L50="2D6",7,IF(L50="3D6",10.5,L50))))))</f>
        <v>4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3.3333333333333335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1.1111111111111112</v>
      </c>
      <c r="AS51" s="234"/>
      <c r="AT51" s="203">
        <f>IF(AND(AN51&lt;AP56,AF52),AB49*AL55,AP56*AL55)</f>
        <v>0</v>
      </c>
      <c r="AU51" s="234"/>
      <c r="AV51" s="20">
        <f>IF(AF52,AL55-(AL55*AN51),IF(AF51,(1/6)*AL55,0))</f>
        <v>0</v>
      </c>
      <c r="AW51" s="234"/>
      <c r="AX51" s="20">
        <f t="shared" si="8"/>
        <v>0</v>
      </c>
      <c r="AY51" s="234"/>
      <c r="AZ51" s="20">
        <f>AV51*AP56</f>
        <v>0</v>
      </c>
      <c r="BA51" s="234"/>
      <c r="BB51" s="203">
        <f t="shared" si="9"/>
        <v>0</v>
      </c>
      <c r="BC51" s="234"/>
      <c r="BD51" s="20">
        <f t="shared" si="10"/>
        <v>1.1111111111111112</v>
      </c>
      <c r="BE51" s="234"/>
      <c r="BF51" s="203"/>
      <c r="BG51" s="203"/>
      <c r="BH51" s="20">
        <f>IF(AB52&lt;0,BB51*BF50,BB51*BF49)</f>
        <v>0</v>
      </c>
      <c r="BI51" s="234"/>
      <c r="BJ51" s="203">
        <f>BH51+((BD51-BB51)*BF49)</f>
        <v>0.37037037037037041</v>
      </c>
      <c r="BK51" s="234"/>
      <c r="BL51" s="18">
        <f>IF(AB51&gt;0,(BH51*AB51)+((BJ51-BH51)*V54),BJ51*V54)</f>
        <v>0.37037037037037041</v>
      </c>
      <c r="BM51" s="234"/>
      <c r="BN51" s="18">
        <f>(AL54*Z52)+(AB50*BB51)</f>
        <v>0</v>
      </c>
      <c r="BO51" s="234"/>
      <c r="BP51" s="203">
        <f t="shared" si="11"/>
        <v>0.37037037037037041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5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26" t="s">
        <v>24</v>
      </c>
      <c r="O52" s="226"/>
      <c r="P52" s="5" t="s">
        <v>19</v>
      </c>
      <c r="Q52" s="226" t="s">
        <v>25</v>
      </c>
      <c r="R52" s="226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1.1111111111111112</v>
      </c>
      <c r="AS52" s="234"/>
      <c r="AT52" s="203">
        <f>IF(AND(AN52&lt;AP56,AF52),AB49*AL55,AP56*AL55)</f>
        <v>0</v>
      </c>
      <c r="AU52" s="234"/>
      <c r="AV52" s="20">
        <f>IF(AF52,AL55-(AL55*AN52),IF(AF51,(1/6)*AL55,0))</f>
        <v>0</v>
      </c>
      <c r="AW52" s="234"/>
      <c r="AX52" s="20">
        <f t="shared" si="8"/>
        <v>0</v>
      </c>
      <c r="AY52" s="234"/>
      <c r="AZ52" s="20">
        <f>AV52*AP56</f>
        <v>0</v>
      </c>
      <c r="BA52" s="234"/>
      <c r="BB52" s="203">
        <f t="shared" si="9"/>
        <v>0</v>
      </c>
      <c r="BC52" s="234"/>
      <c r="BD52" s="20">
        <f t="shared" si="10"/>
        <v>1.1111111111111112</v>
      </c>
      <c r="BE52" s="234"/>
      <c r="BF52" s="203"/>
      <c r="BG52" s="203"/>
      <c r="BH52" s="20">
        <f>IF(AB52&lt;0,BB52*BF50,BB52*BF49)</f>
        <v>0</v>
      </c>
      <c r="BI52" s="234"/>
      <c r="BJ52" s="203">
        <f>BH52+((BD52-BB52)*BF49)</f>
        <v>0.37037037037037041</v>
      </c>
      <c r="BK52" s="234"/>
      <c r="BL52" s="18">
        <f>IF(AB51&gt;0,(BH52*AB51)+((BJ52-BH52)*V54),BJ52*V54)</f>
        <v>0.37037037037037041</v>
      </c>
      <c r="BM52" s="234"/>
      <c r="BN52" s="18">
        <f>(AL54*Z52)+(AB50*BB52)</f>
        <v>0</v>
      </c>
      <c r="BO52" s="234"/>
      <c r="BP52" s="203">
        <f t="shared" si="11"/>
        <v>0.37037037037037041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54"/>
      <c r="H53" s="87"/>
      <c r="I53" s="80"/>
      <c r="J53" s="201" t="s">
        <v>16</v>
      </c>
      <c r="K53" s="226" t="s">
        <v>17</v>
      </c>
      <c r="L53" s="226"/>
      <c r="M53" s="226"/>
      <c r="N53" s="226" t="s">
        <v>28</v>
      </c>
      <c r="O53" s="226"/>
      <c r="P53" s="5">
        <v>0</v>
      </c>
      <c r="Q53" s="226" t="s">
        <v>27</v>
      </c>
      <c r="R53" s="226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1.1111111111111112</v>
      </c>
      <c r="AS53" s="234"/>
      <c r="AT53" s="203">
        <f>IF(AND(AN53&lt;AP56,AF52),AB49*AL55,AP56*AL55)</f>
        <v>0</v>
      </c>
      <c r="AU53" s="234"/>
      <c r="AV53" s="20">
        <f>IF(AF52,AL55-(AL55*AN53),IF(AF51,(1/6)*AL55,0))</f>
        <v>0</v>
      </c>
      <c r="AW53" s="234"/>
      <c r="AX53" s="20">
        <f t="shared" si="8"/>
        <v>0</v>
      </c>
      <c r="AY53" s="234"/>
      <c r="AZ53" s="20">
        <f>AV53*AP56</f>
        <v>0</v>
      </c>
      <c r="BA53" s="234"/>
      <c r="BB53" s="203">
        <f t="shared" si="9"/>
        <v>0</v>
      </c>
      <c r="BC53" s="234"/>
      <c r="BD53" s="20">
        <f t="shared" si="10"/>
        <v>1.1111111111111112</v>
      </c>
      <c r="BE53" s="234"/>
      <c r="BF53" s="203"/>
      <c r="BG53" s="203"/>
      <c r="BH53" s="20">
        <f>IF(AB52&lt;0,BB53*BF50,BB53*BF49)</f>
        <v>0</v>
      </c>
      <c r="BI53" s="234"/>
      <c r="BJ53" s="203">
        <f>BH53+((BD53-BB53)*BF49)</f>
        <v>0.37037037037037041</v>
      </c>
      <c r="BK53" s="234"/>
      <c r="BL53" s="18">
        <f>IF(AB51&gt;0,(BH53*AB51)+((BJ53-BH53)*V54),BJ53*V54)</f>
        <v>0.37037037037037041</v>
      </c>
      <c r="BM53" s="234"/>
      <c r="BN53" s="18">
        <f>(AL54*Z52)+(AB50*BB53)</f>
        <v>0</v>
      </c>
      <c r="BO53" s="234"/>
      <c r="BP53" s="203">
        <f t="shared" si="11"/>
        <v>0.37037037037037041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54"/>
      <c r="H54" s="84"/>
      <c r="I54" s="242" t="s">
        <v>30</v>
      </c>
      <c r="J54" s="242"/>
      <c r="K54" s="242" t="s">
        <v>31</v>
      </c>
      <c r="L54" s="242"/>
      <c r="M54" s="242"/>
      <c r="N54" s="226" t="s">
        <v>29</v>
      </c>
      <c r="O54" s="226"/>
      <c r="P54" s="5">
        <v>0</v>
      </c>
      <c r="Q54" s="226" t="s">
        <v>45</v>
      </c>
      <c r="R54" s="226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0.55555555555555558</v>
      </c>
      <c r="AS54" s="234"/>
      <c r="AT54" s="203">
        <f>IF(AND(AN54&lt;AP56,AF52),AB49*AL55,AP56*AL55)</f>
        <v>0</v>
      </c>
      <c r="AU54" s="234"/>
      <c r="AV54" s="20">
        <f>IF(AF52,AL55-(AL55*AN54),IF(AF51,(1/6)*AL55,0))</f>
        <v>0</v>
      </c>
      <c r="AW54" s="234"/>
      <c r="AX54" s="20">
        <f t="shared" si="8"/>
        <v>0</v>
      </c>
      <c r="AY54" s="234"/>
      <c r="AZ54" s="20">
        <f>AV54*AP56</f>
        <v>0</v>
      </c>
      <c r="BA54" s="234"/>
      <c r="BB54" s="203">
        <f t="shared" si="9"/>
        <v>0</v>
      </c>
      <c r="BC54" s="234"/>
      <c r="BD54" s="20">
        <f t="shared" si="10"/>
        <v>0.55555555555555558</v>
      </c>
      <c r="BE54" s="234"/>
      <c r="BF54" s="203"/>
      <c r="BG54" s="203"/>
      <c r="BH54" s="20">
        <f>IF(AB52&lt;0,BB54*BF50,BB54*BF49)</f>
        <v>0</v>
      </c>
      <c r="BI54" s="234"/>
      <c r="BJ54" s="203">
        <f>BH54+((BD54-BB54)*BF49)</f>
        <v>0.1851851851851852</v>
      </c>
      <c r="BK54" s="234"/>
      <c r="BL54" s="18">
        <f>IF(AB51&gt;0,(BH54*AB51)+((BJ54-BH54)*V54),BJ54*V54)</f>
        <v>0.1851851851851852</v>
      </c>
      <c r="BM54" s="234"/>
      <c r="BN54" s="18">
        <f>(AL54*Z52)+(AB50*BB54)</f>
        <v>0</v>
      </c>
      <c r="BO54" s="234"/>
      <c r="BP54" s="203">
        <f t="shared" si="11"/>
        <v>0.1851851851851852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26" t="s">
        <v>26</v>
      </c>
      <c r="O55" s="226"/>
      <c r="P55" s="5">
        <v>0</v>
      </c>
      <c r="Q55" s="227" t="s">
        <v>58</v>
      </c>
      <c r="R55" s="227"/>
      <c r="S55" s="5">
        <v>0</v>
      </c>
      <c r="T55" s="86"/>
      <c r="V55" s="162">
        <f>IF(AH49,C56,"")</f>
        <v>1</v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3.3333333333333335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0.43209876543209874</v>
      </c>
      <c r="F56" s="3" t="e">
        <f>IFERROR(E56/P50,NA())</f>
        <v>#N/A</v>
      </c>
      <c r="G56" s="25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Storm Bolter</v>
      </c>
      <c r="C58" s="247"/>
      <c r="D58" s="32"/>
      <c r="E58" s="173" t="s">
        <v>11</v>
      </c>
      <c r="F58" s="32" t="s">
        <v>7</v>
      </c>
      <c r="G58" s="249"/>
      <c r="H58" s="82"/>
      <c r="I58" s="241" t="str">
        <f>IF(I60="","",I60)</f>
        <v>Storm Bolter</v>
      </c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200"/>
      <c r="AI58" s="200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00"/>
      <c r="BG58" s="200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36"/>
    </row>
    <row r="59" spans="1:71" ht="15" customHeight="1">
      <c r="A59" s="132"/>
      <c r="B59" s="248"/>
      <c r="C59" s="248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34" t="s">
        <v>121</v>
      </c>
      <c r="AT59" s="203">
        <f>IF(AND(AN59&lt;AP66,AF62),AB59*AL65,AP66*AL65)</f>
        <v>0</v>
      </c>
      <c r="AU59" s="234" t="s">
        <v>109</v>
      </c>
      <c r="AV59" s="20">
        <f>IF(AF62,AL65-(AL65*AN59),IF(AF61,(1/6)*AL65,0))</f>
        <v>0</v>
      </c>
      <c r="AW59" s="234" t="s">
        <v>60</v>
      </c>
      <c r="AX59" s="20">
        <f t="shared" ref="AX59:AX64" si="12">AV59*AP59</f>
        <v>0</v>
      </c>
      <c r="AY59" s="234" t="s">
        <v>122</v>
      </c>
      <c r="AZ59" s="20">
        <f>AV59*AP66</f>
        <v>0</v>
      </c>
      <c r="BA59" s="234" t="s">
        <v>110</v>
      </c>
      <c r="BB59" s="203">
        <f t="shared" ref="BB59:BB64" si="13">AT59+AZ59</f>
        <v>0</v>
      </c>
      <c r="BC59" s="234" t="s">
        <v>117</v>
      </c>
      <c r="BD59" s="20">
        <f t="shared" ref="BD59:BD64" si="14">SUM(AR59,AX59)</f>
        <v>1.7777777777777777</v>
      </c>
      <c r="BE59" s="234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34" t="s">
        <v>102</v>
      </c>
      <c r="BJ59" s="203">
        <f>BH59+((BD59-BB59)*BF59)</f>
        <v>0.59259259259259267</v>
      </c>
      <c r="BK59" s="234" t="s">
        <v>103</v>
      </c>
      <c r="BL59" s="18">
        <f>IF(AB61&gt;0,(BH59*AB61)+((BJ59-BH59)*V64),BJ59*V64)</f>
        <v>0.59259259259259267</v>
      </c>
      <c r="BM59" s="234" t="s">
        <v>65</v>
      </c>
      <c r="BN59" s="18">
        <f>(AL64*Z62)+(AB60*BB59)</f>
        <v>0</v>
      </c>
      <c r="BO59" s="234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2.0740740740740744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50"/>
      <c r="H60" s="84"/>
      <c r="I60" s="5" t="s">
        <v>132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34"/>
      <c r="AT60" s="203">
        <f>IF(AND(AN60&lt;AP66,AF62),AB59*AL65,AP66*AL65)</f>
        <v>0</v>
      </c>
      <c r="AU60" s="234"/>
      <c r="AV60" s="20">
        <f>IF(AF62,AL65-(AL65*AN60),IF(AF61,(1/6)*AL65,0))</f>
        <v>0</v>
      </c>
      <c r="AW60" s="234"/>
      <c r="AX60" s="20">
        <f t="shared" si="12"/>
        <v>0</v>
      </c>
      <c r="AY60" s="234"/>
      <c r="AZ60" s="20">
        <f>AV60*AP66</f>
        <v>0</v>
      </c>
      <c r="BA60" s="234"/>
      <c r="BB60" s="203">
        <f t="shared" si="13"/>
        <v>0</v>
      </c>
      <c r="BC60" s="234"/>
      <c r="BD60" s="20">
        <f t="shared" si="14"/>
        <v>1.3333333333333333</v>
      </c>
      <c r="BE60" s="234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34"/>
      <c r="BJ60" s="203">
        <f>BH60+((BD60-BB60)*BF59)</f>
        <v>0.44444444444444448</v>
      </c>
      <c r="BK60" s="234"/>
      <c r="BL60" s="18">
        <f>IF(AB61&gt;0,(BH60*AB61)+((BJ60-BH60)*V64),BJ60*V64)</f>
        <v>0.44444444444444448</v>
      </c>
      <c r="BM60" s="234"/>
      <c r="BN60" s="18">
        <f>(AL64*Z62)+(AB60*BB60)</f>
        <v>0</v>
      </c>
      <c r="BO60" s="234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0.34567901234567905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50"/>
      <c r="H61" s="84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34"/>
      <c r="AT61" s="203">
        <f>IF(AND(AN61&lt;AP66,AF62),AB59*AL65,AP66*AL65)</f>
        <v>0</v>
      </c>
      <c r="AU61" s="234"/>
      <c r="AV61" s="20">
        <f>IF(AF62,AL65-(AL65*AN61),IF(AF61,(1/6)*AL65,0))</f>
        <v>0</v>
      </c>
      <c r="AW61" s="234"/>
      <c r="AX61" s="20">
        <f t="shared" si="12"/>
        <v>0</v>
      </c>
      <c r="AY61" s="234"/>
      <c r="AZ61" s="20">
        <f>AV61*AP66</f>
        <v>0</v>
      </c>
      <c r="BA61" s="234"/>
      <c r="BB61" s="203">
        <f t="shared" si="13"/>
        <v>0</v>
      </c>
      <c r="BC61" s="234"/>
      <c r="BD61" s="20">
        <f t="shared" si="14"/>
        <v>0.88888888888888884</v>
      </c>
      <c r="BE61" s="234"/>
      <c r="BF61" s="203"/>
      <c r="BG61" s="203"/>
      <c r="BH61" s="20">
        <f>IF(AB62&lt;0,BB61*BF60,BB61*BF59)</f>
        <v>0</v>
      </c>
      <c r="BI61" s="234"/>
      <c r="BJ61" s="203">
        <f>BH61+((BD61-BB61)*BF59)</f>
        <v>0.29629629629629634</v>
      </c>
      <c r="BK61" s="234"/>
      <c r="BL61" s="18">
        <f>IF(AB61&gt;0,(BH61*AB61)+((BJ61-BH61)*V64),BJ61*V64)</f>
        <v>0.29629629629629634</v>
      </c>
      <c r="BM61" s="234"/>
      <c r="BN61" s="18">
        <f>(AL64*Z62)+(AB60*BB61)</f>
        <v>0</v>
      </c>
      <c r="BO61" s="234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50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26" t="s">
        <v>24</v>
      </c>
      <c r="O62" s="226"/>
      <c r="P62" s="5" t="s">
        <v>19</v>
      </c>
      <c r="Q62" s="226" t="s">
        <v>25</v>
      </c>
      <c r="R62" s="226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34"/>
      <c r="AT62" s="203">
        <f>IF(AND(AN62&lt;AP66,AF62),AB59*AL65,AP66*AL65)</f>
        <v>0</v>
      </c>
      <c r="AU62" s="234"/>
      <c r="AV62" s="20">
        <f>IF(AF62,AL65-(AL65*AN62),IF(AF61,(1/6)*AL65,0))</f>
        <v>0</v>
      </c>
      <c r="AW62" s="234"/>
      <c r="AX62" s="20">
        <f t="shared" si="12"/>
        <v>0</v>
      </c>
      <c r="AY62" s="234"/>
      <c r="AZ62" s="20">
        <f>AV62*AP66</f>
        <v>0</v>
      </c>
      <c r="BA62" s="234"/>
      <c r="BB62" s="203">
        <f t="shared" si="13"/>
        <v>0</v>
      </c>
      <c r="BC62" s="234"/>
      <c r="BD62" s="20">
        <f t="shared" si="14"/>
        <v>0.88888888888888884</v>
      </c>
      <c r="BE62" s="234"/>
      <c r="BF62" s="203"/>
      <c r="BG62" s="203"/>
      <c r="BH62" s="20">
        <f>IF(AB62&lt;0,BB62*BF60,BB62*BF59)</f>
        <v>0</v>
      </c>
      <c r="BI62" s="234"/>
      <c r="BJ62" s="203">
        <f>BH62+((BD62-BB62)*BF59)</f>
        <v>0.29629629629629634</v>
      </c>
      <c r="BK62" s="234"/>
      <c r="BL62" s="18">
        <f>IF(AB61&gt;0,(BH62*AB61)+((BJ62-BH62)*V64),BJ62*V64)</f>
        <v>0.29629629629629634</v>
      </c>
      <c r="BM62" s="234"/>
      <c r="BN62" s="18">
        <f>(AL64*Z62)+(AB60*BB62)</f>
        <v>0</v>
      </c>
      <c r="BO62" s="234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50"/>
      <c r="H63" s="87"/>
      <c r="I63" s="80"/>
      <c r="J63" s="201" t="s">
        <v>16</v>
      </c>
      <c r="K63" s="226" t="s">
        <v>17</v>
      </c>
      <c r="L63" s="226"/>
      <c r="M63" s="226"/>
      <c r="N63" s="226" t="s">
        <v>28</v>
      </c>
      <c r="O63" s="226"/>
      <c r="P63" s="5">
        <v>0</v>
      </c>
      <c r="Q63" s="226" t="s">
        <v>27</v>
      </c>
      <c r="R63" s="226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34"/>
      <c r="AT63" s="203">
        <f>IF(AND(AN63&lt;AP66,AF62),AB59*AL65,AP66*AL65)</f>
        <v>0</v>
      </c>
      <c r="AU63" s="234"/>
      <c r="AV63" s="20">
        <f>IF(AF62,AL65-(AL65*AN63),IF(AF61,(1/6)*AL65,0))</f>
        <v>0</v>
      </c>
      <c r="AW63" s="234"/>
      <c r="AX63" s="20">
        <f t="shared" si="12"/>
        <v>0</v>
      </c>
      <c r="AY63" s="234"/>
      <c r="AZ63" s="20">
        <f>AV63*AP66</f>
        <v>0</v>
      </c>
      <c r="BA63" s="234"/>
      <c r="BB63" s="203">
        <f t="shared" si="13"/>
        <v>0</v>
      </c>
      <c r="BC63" s="234"/>
      <c r="BD63" s="20">
        <f t="shared" si="14"/>
        <v>0.88888888888888884</v>
      </c>
      <c r="BE63" s="234"/>
      <c r="BF63" s="203"/>
      <c r="BG63" s="203"/>
      <c r="BH63" s="20">
        <f>IF(AB62&lt;0,BB63*BF60,BB63*BF59)</f>
        <v>0</v>
      </c>
      <c r="BI63" s="234"/>
      <c r="BJ63" s="203">
        <f>BH63+((BD63-BB63)*BF59)</f>
        <v>0.29629629629629634</v>
      </c>
      <c r="BK63" s="234"/>
      <c r="BL63" s="18">
        <f>IF(AB61&gt;0,(BH63*AB61)+((BJ63-BH63)*V64),BJ63*V64)</f>
        <v>0.29629629629629634</v>
      </c>
      <c r="BM63" s="234"/>
      <c r="BN63" s="18">
        <f>(AL64*Z62)+(AB60*BB63)</f>
        <v>0</v>
      </c>
      <c r="BO63" s="234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50"/>
      <c r="H64" s="84"/>
      <c r="I64" s="242" t="s">
        <v>30</v>
      </c>
      <c r="J64" s="242"/>
      <c r="K64" s="242" t="s">
        <v>31</v>
      </c>
      <c r="L64" s="242"/>
      <c r="M64" s="242"/>
      <c r="N64" s="226" t="s">
        <v>29</v>
      </c>
      <c r="O64" s="226"/>
      <c r="P64" s="5">
        <v>0</v>
      </c>
      <c r="Q64" s="226" t="s">
        <v>45</v>
      </c>
      <c r="R64" s="226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34"/>
      <c r="AT64" s="203">
        <f>IF(AND(AN64&lt;AP66,AF62),AB59*AL65,AP66*AL65)</f>
        <v>0</v>
      </c>
      <c r="AU64" s="234"/>
      <c r="AV64" s="20">
        <f>IF(AF62,AL65-(AL65*AN64),IF(AF61,(1/6)*AL65,0))</f>
        <v>0</v>
      </c>
      <c r="AW64" s="234"/>
      <c r="AX64" s="20">
        <f t="shared" si="12"/>
        <v>0</v>
      </c>
      <c r="AY64" s="234"/>
      <c r="AZ64" s="20">
        <f>AV64*AP66</f>
        <v>0</v>
      </c>
      <c r="BA64" s="234"/>
      <c r="BB64" s="203">
        <f t="shared" si="13"/>
        <v>0</v>
      </c>
      <c r="BC64" s="234"/>
      <c r="BD64" s="20">
        <f t="shared" si="14"/>
        <v>0.44444444444444442</v>
      </c>
      <c r="BE64" s="234"/>
      <c r="BF64" s="203"/>
      <c r="BG64" s="203"/>
      <c r="BH64" s="20">
        <f>IF(AB62&lt;0,BB64*BF60,BB64*BF59)</f>
        <v>0</v>
      </c>
      <c r="BI64" s="234"/>
      <c r="BJ64" s="203">
        <f>BH64+((BD64-BB64)*BF59)</f>
        <v>0.14814814814814817</v>
      </c>
      <c r="BK64" s="234"/>
      <c r="BL64" s="18">
        <f>IF(AB61&gt;0,(BH64*AB61)+((BJ64-BH64)*V64),BJ64*V64)</f>
        <v>0.14814814814814817</v>
      </c>
      <c r="BM64" s="234"/>
      <c r="BN64" s="18">
        <f>(AL64*Z62)+(AB60*BB64)</f>
        <v>0</v>
      </c>
      <c r="BO64" s="234"/>
      <c r="BP64" s="203">
        <f t="shared" si="15"/>
        <v>0.14814814814814817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26" t="s">
        <v>26</v>
      </c>
      <c r="O65" s="226"/>
      <c r="P65" s="5">
        <v>0</v>
      </c>
      <c r="Q65" s="227" t="s">
        <v>58</v>
      </c>
      <c r="R65" s="227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1</v>
      </c>
      <c r="D66" s="207" t="s">
        <v>22</v>
      </c>
      <c r="E66" s="179">
        <f>IFERROR(BR60,NA())</f>
        <v>0.34567901234567905</v>
      </c>
      <c r="F66" s="3" t="e">
        <f>IFERROR(E66/P60,NA())</f>
        <v>#N/A</v>
      </c>
      <c r="G66" s="250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SB</v>
      </c>
      <c r="C68" s="243"/>
      <c r="D68" s="34"/>
      <c r="E68" s="176" t="s">
        <v>11</v>
      </c>
      <c r="F68" s="34" t="s">
        <v>7</v>
      </c>
      <c r="G68" s="245"/>
      <c r="H68" s="82"/>
      <c r="I68" s="241" t="str">
        <f>IF(I70="","",I70)</f>
        <v>SB</v>
      </c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200"/>
      <c r="AI68" s="200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00"/>
      <c r="BG68" s="200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36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26"/>
      <c r="R69" s="226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1.7777777777777777</v>
      </c>
      <c r="AS69" s="234" t="s">
        <v>121</v>
      </c>
      <c r="AT69" s="203">
        <f>IF(AND(AN69&lt;AP76,AF72),AB69*AL75,AP76*AL75)</f>
        <v>0</v>
      </c>
      <c r="AU69" s="234" t="s">
        <v>109</v>
      </c>
      <c r="AV69" s="20">
        <f>IF(AF72,AL75-(AL75*AN69),IF(AF71,(1/6)*AL75,0))</f>
        <v>0</v>
      </c>
      <c r="AW69" s="234" t="s">
        <v>60</v>
      </c>
      <c r="AX69" s="20">
        <f t="shared" ref="AX69:AX74" si="16">AV69*AP69</f>
        <v>0</v>
      </c>
      <c r="AY69" s="234" t="s">
        <v>122</v>
      </c>
      <c r="AZ69" s="20">
        <f>AV69*AP76</f>
        <v>0</v>
      </c>
      <c r="BA69" s="234" t="s">
        <v>110</v>
      </c>
      <c r="BB69" s="203">
        <f t="shared" ref="BB69:BB74" si="17">AT69+AZ69</f>
        <v>0</v>
      </c>
      <c r="BC69" s="234" t="s">
        <v>117</v>
      </c>
      <c r="BD69" s="20">
        <f t="shared" ref="BD69:BD74" si="18">SUM(AR69,AX69)</f>
        <v>1.7777777777777777</v>
      </c>
      <c r="BE69" s="234" t="s">
        <v>63</v>
      </c>
      <c r="BF69" s="203">
        <f>IF((1-(V69+V73))&gt;1,1,1-(V69+V73))</f>
        <v>0.33333333333333337</v>
      </c>
      <c r="BG69" s="203" t="s">
        <v>105</v>
      </c>
      <c r="BH69" s="20">
        <f>IF(AB72&lt;0,BB69*BF70,BB69*BF69)</f>
        <v>0</v>
      </c>
      <c r="BI69" s="234" t="s">
        <v>102</v>
      </c>
      <c r="BJ69" s="203">
        <f>BH69+((BD69-BB69)*BF69)</f>
        <v>0.59259259259259267</v>
      </c>
      <c r="BK69" s="234" t="s">
        <v>103</v>
      </c>
      <c r="BL69" s="18">
        <f>IF(AB71&gt;0,(BH69*AB71)+((BJ69-BH69)*V74),BJ69*V74)</f>
        <v>0.59259259259259267</v>
      </c>
      <c r="BM69" s="234" t="s">
        <v>65</v>
      </c>
      <c r="BN69" s="18">
        <f>(AL74*Z72)+(AB70*BB69)</f>
        <v>0</v>
      </c>
      <c r="BO69" s="234" t="s">
        <v>64</v>
      </c>
      <c r="BP69" s="203">
        <f>IF(AD69,BL69+BN69,NA())</f>
        <v>0.59259259259259267</v>
      </c>
      <c r="BQ69" s="123" t="s">
        <v>46</v>
      </c>
      <c r="BR69" s="18">
        <f>IFERROR(IF(AD69,BP69,0)+IF(AD70,BP70,0)+IF(AD71,BP71,0)+IF(AD72,BP72,0)+IF(AD73,BP73,0)+IF(AD74,BP74,0),NA())</f>
        <v>2.0740740740740744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129</v>
      </c>
      <c r="J70" s="5" t="s">
        <v>20</v>
      </c>
      <c r="K70" s="5" t="s">
        <v>20</v>
      </c>
      <c r="L70" s="5">
        <v>4</v>
      </c>
      <c r="M70" s="5">
        <v>4</v>
      </c>
      <c r="N70" s="5">
        <v>0</v>
      </c>
      <c r="O70" s="5">
        <v>1</v>
      </c>
      <c r="P70" s="5"/>
      <c r="Q70" s="226"/>
      <c r="R70" s="226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1.3333333333333333</v>
      </c>
      <c r="AS70" s="234"/>
      <c r="AT70" s="203">
        <f>IF(AND(AN70&lt;AP76,AF72),AB69*AL75,AP76*AL75)</f>
        <v>0</v>
      </c>
      <c r="AU70" s="234"/>
      <c r="AV70" s="20">
        <f>IF(AF72,AL75-(AL75*AN70),IF(AF71,(1/6)*AL75,0))</f>
        <v>0</v>
      </c>
      <c r="AW70" s="234"/>
      <c r="AX70" s="20">
        <f t="shared" si="16"/>
        <v>0</v>
      </c>
      <c r="AY70" s="234"/>
      <c r="AZ70" s="20">
        <f>AV70*AP76</f>
        <v>0</v>
      </c>
      <c r="BA70" s="234"/>
      <c r="BB70" s="203">
        <f t="shared" si="17"/>
        <v>0</v>
      </c>
      <c r="BC70" s="234"/>
      <c r="BD70" s="20">
        <f t="shared" si="18"/>
        <v>1.3333333333333333</v>
      </c>
      <c r="BE70" s="234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34"/>
      <c r="BJ70" s="203">
        <f>BH70+((BD70-BB70)*BF69)</f>
        <v>0.44444444444444448</v>
      </c>
      <c r="BK70" s="234"/>
      <c r="BL70" s="18">
        <f>IF(AB71&gt;0,(BH70*AB71)+((BJ70-BH70)*V74),BJ70*V74)</f>
        <v>0.44444444444444448</v>
      </c>
      <c r="BM70" s="234"/>
      <c r="BN70" s="18">
        <f>(AL74*Z72)+(AB70*BB70)</f>
        <v>0</v>
      </c>
      <c r="BO70" s="234"/>
      <c r="BP70" s="203">
        <f t="shared" ref="BP70:BP74" si="19">IF(AD70,BL70+BN70,NA())</f>
        <v>0.44444444444444448</v>
      </c>
      <c r="BQ70" s="123" t="s">
        <v>47</v>
      </c>
      <c r="BR70" s="18">
        <f>IFERROR(BR69/AD75,NA())</f>
        <v>0.34567901234567905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85"/>
      <c r="V71" s="161">
        <f>(IF(L70="D3",2,IF(L70="2D3",4,IF(L70="D6",3.5,IF(L70="2D6",7,IF(L70="3D6",10.5,L70))))))</f>
        <v>4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2.6666666666666665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0.88888888888888884</v>
      </c>
      <c r="AS71" s="234"/>
      <c r="AT71" s="203">
        <f>IF(AND(AN71&lt;AP76,AF72),AB69*AL75,AP76*AL75)</f>
        <v>0</v>
      </c>
      <c r="AU71" s="234"/>
      <c r="AV71" s="20">
        <f>IF(AF72,AL75-(AL75*AN71),IF(AF71,(1/6)*AL75,0))</f>
        <v>0</v>
      </c>
      <c r="AW71" s="234"/>
      <c r="AX71" s="20">
        <f t="shared" si="16"/>
        <v>0</v>
      </c>
      <c r="AY71" s="234"/>
      <c r="AZ71" s="20">
        <f>AV71*AP76</f>
        <v>0</v>
      </c>
      <c r="BA71" s="234"/>
      <c r="BB71" s="203">
        <f t="shared" si="17"/>
        <v>0</v>
      </c>
      <c r="BC71" s="234"/>
      <c r="BD71" s="20">
        <f t="shared" si="18"/>
        <v>0.88888888888888884</v>
      </c>
      <c r="BE71" s="234"/>
      <c r="BF71" s="203"/>
      <c r="BG71" s="203"/>
      <c r="BH71" s="20">
        <f>IF(AB72&lt;0,BB71*BF70,BB71*BF69)</f>
        <v>0</v>
      </c>
      <c r="BI71" s="234"/>
      <c r="BJ71" s="203">
        <f>BH71+((BD71-BB71)*BF69)</f>
        <v>0.29629629629629634</v>
      </c>
      <c r="BK71" s="234"/>
      <c r="BL71" s="18">
        <f>IF(AB71&gt;0,(BH71*AB71)+((BJ71-BH71)*V74),BJ71*V74)</f>
        <v>0.29629629629629634</v>
      </c>
      <c r="BM71" s="234"/>
      <c r="BN71" s="18">
        <f>(AL74*Z72)+(AB70*BB71)</f>
        <v>0</v>
      </c>
      <c r="BO71" s="234"/>
      <c r="BP71" s="203">
        <f t="shared" si="19"/>
        <v>0.29629629629629634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26" t="s">
        <v>24</v>
      </c>
      <c r="O72" s="226"/>
      <c r="P72" s="5" t="s">
        <v>19</v>
      </c>
      <c r="Q72" s="226" t="s">
        <v>25</v>
      </c>
      <c r="R72" s="226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0.88888888888888884</v>
      </c>
      <c r="AS72" s="234"/>
      <c r="AT72" s="203">
        <f>IF(AND(AN72&lt;AP76,AF72),AB69*AL75,AP76*AL75)</f>
        <v>0</v>
      </c>
      <c r="AU72" s="234"/>
      <c r="AV72" s="20">
        <f>IF(AF72,AL75-(AL75*AN72),IF(AF71,(1/6)*AL75,0))</f>
        <v>0</v>
      </c>
      <c r="AW72" s="234"/>
      <c r="AX72" s="20">
        <f t="shared" si="16"/>
        <v>0</v>
      </c>
      <c r="AY72" s="234"/>
      <c r="AZ72" s="20">
        <f>AV72*AP76</f>
        <v>0</v>
      </c>
      <c r="BA72" s="234"/>
      <c r="BB72" s="203">
        <f t="shared" si="17"/>
        <v>0</v>
      </c>
      <c r="BC72" s="234"/>
      <c r="BD72" s="20">
        <f t="shared" si="18"/>
        <v>0.88888888888888884</v>
      </c>
      <c r="BE72" s="234"/>
      <c r="BF72" s="203"/>
      <c r="BG72" s="203"/>
      <c r="BH72" s="20">
        <f>IF(AB72&lt;0,BB72*BF70,BB72*BF69)</f>
        <v>0</v>
      </c>
      <c r="BI72" s="234"/>
      <c r="BJ72" s="203">
        <f>BH72+((BD72-BB72)*BF69)</f>
        <v>0.29629629629629634</v>
      </c>
      <c r="BK72" s="234"/>
      <c r="BL72" s="18">
        <f>IF(AB71&gt;0,(BH72*AB71)+((BJ72-BH72)*V74),BJ72*V74)</f>
        <v>0.29629629629629634</v>
      </c>
      <c r="BM72" s="234"/>
      <c r="BN72" s="18">
        <f>(AL74*Z72)+(AB70*BB72)</f>
        <v>0</v>
      </c>
      <c r="BO72" s="234"/>
      <c r="BP72" s="203">
        <f t="shared" si="19"/>
        <v>0.29629629629629634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201" t="s">
        <v>16</v>
      </c>
      <c r="K73" s="226" t="s">
        <v>17</v>
      </c>
      <c r="L73" s="226"/>
      <c r="M73" s="226"/>
      <c r="N73" s="226" t="s">
        <v>28</v>
      </c>
      <c r="O73" s="226"/>
      <c r="P73" s="5">
        <v>0</v>
      </c>
      <c r="Q73" s="226" t="s">
        <v>27</v>
      </c>
      <c r="R73" s="226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0.88888888888888884</v>
      </c>
      <c r="AS73" s="234"/>
      <c r="AT73" s="203">
        <f>IF(AND(AN73&lt;AP76,AF72),AB69*AL75,AP76*AL75)</f>
        <v>0</v>
      </c>
      <c r="AU73" s="234"/>
      <c r="AV73" s="20">
        <f>IF(AF72,AL75-(AL75*AN73),IF(AF71,(1/6)*AL75,0))</f>
        <v>0</v>
      </c>
      <c r="AW73" s="234"/>
      <c r="AX73" s="20">
        <f t="shared" si="16"/>
        <v>0</v>
      </c>
      <c r="AY73" s="234"/>
      <c r="AZ73" s="20">
        <f>AV73*AP76</f>
        <v>0</v>
      </c>
      <c r="BA73" s="234"/>
      <c r="BB73" s="203">
        <f t="shared" si="17"/>
        <v>0</v>
      </c>
      <c r="BC73" s="234"/>
      <c r="BD73" s="20">
        <f t="shared" si="18"/>
        <v>0.88888888888888884</v>
      </c>
      <c r="BE73" s="234"/>
      <c r="BF73" s="203"/>
      <c r="BG73" s="203"/>
      <c r="BH73" s="20">
        <f>IF(AB72&lt;0,BB73*BF70,BB73*BF69)</f>
        <v>0</v>
      </c>
      <c r="BI73" s="234"/>
      <c r="BJ73" s="203">
        <f>BH73+((BD73-BB73)*BF69)</f>
        <v>0.29629629629629634</v>
      </c>
      <c r="BK73" s="234"/>
      <c r="BL73" s="18">
        <f>IF(AB71&gt;0,(BH73*AB71)+((BJ73-BH73)*V74),BJ73*V74)</f>
        <v>0.29629629629629634</v>
      </c>
      <c r="BM73" s="234"/>
      <c r="BN73" s="18">
        <f>(AL74*Z72)+(AB70*BB73)</f>
        <v>0</v>
      </c>
      <c r="BO73" s="234"/>
      <c r="BP73" s="203">
        <f t="shared" si="19"/>
        <v>0.29629629629629634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42" t="s">
        <v>30</v>
      </c>
      <c r="J74" s="242"/>
      <c r="K74" s="242" t="s">
        <v>31</v>
      </c>
      <c r="L74" s="242"/>
      <c r="M74" s="242"/>
      <c r="N74" s="226" t="s">
        <v>29</v>
      </c>
      <c r="O74" s="226"/>
      <c r="P74" s="5">
        <v>0</v>
      </c>
      <c r="Q74" s="226" t="s">
        <v>45</v>
      </c>
      <c r="R74" s="226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0.44444444444444442</v>
      </c>
      <c r="AS74" s="234"/>
      <c r="AT74" s="203">
        <f>IF(AND(AN74&lt;AP76,AF72),AB69*AL75,AP76*AL75)</f>
        <v>0</v>
      </c>
      <c r="AU74" s="234"/>
      <c r="AV74" s="20">
        <f>IF(AF72,AL75-(AL75*AN74),IF(AF71,(1/6)*AL75,0))</f>
        <v>0</v>
      </c>
      <c r="AW74" s="234"/>
      <c r="AX74" s="20">
        <f t="shared" si="16"/>
        <v>0</v>
      </c>
      <c r="AY74" s="234"/>
      <c r="AZ74" s="20">
        <f>AV74*AP76</f>
        <v>0</v>
      </c>
      <c r="BA74" s="234"/>
      <c r="BB74" s="203">
        <f t="shared" si="17"/>
        <v>0</v>
      </c>
      <c r="BC74" s="234"/>
      <c r="BD74" s="20">
        <f t="shared" si="18"/>
        <v>0.44444444444444442</v>
      </c>
      <c r="BE74" s="234"/>
      <c r="BF74" s="203"/>
      <c r="BG74" s="203"/>
      <c r="BH74" s="20">
        <f>IF(AB72&lt;0,BB74*BF70,BB74*BF69)</f>
        <v>0</v>
      </c>
      <c r="BI74" s="234"/>
      <c r="BJ74" s="203">
        <f>BH74+((BD74-BB74)*BF69)</f>
        <v>0.14814814814814817</v>
      </c>
      <c r="BK74" s="234"/>
      <c r="BL74" s="18">
        <f>IF(AB71&gt;0,(BH74*AB71)+((BJ74-BH74)*V74),BJ74*V74)</f>
        <v>0.14814814814814817</v>
      </c>
      <c r="BM74" s="234"/>
      <c r="BN74" s="18">
        <f>(AL74*Z72)+(AB70*BB74)</f>
        <v>0</v>
      </c>
      <c r="BO74" s="234"/>
      <c r="BP74" s="203">
        <f t="shared" si="19"/>
        <v>0.14814814814814817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26" t="s">
        <v>26</v>
      </c>
      <c r="O75" s="226"/>
      <c r="P75" s="5">
        <v>0</v>
      </c>
      <c r="Q75" s="227" t="s">
        <v>58</v>
      </c>
      <c r="R75" s="227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2.6666666666666665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0.34567901234567905</v>
      </c>
      <c r="F76" s="3" t="e">
        <f>IFERROR(E76/P70,NA())</f>
        <v>#N/A</v>
      </c>
      <c r="G76" s="246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7" t="str">
        <f>IF(I80="","",I80)</f>
        <v>Fists</v>
      </c>
      <c r="C78" s="237"/>
      <c r="D78" s="36"/>
      <c r="E78" s="37" t="s">
        <v>11</v>
      </c>
      <c r="F78" s="36" t="s">
        <v>7</v>
      </c>
      <c r="G78" s="239"/>
      <c r="H78" s="82"/>
      <c r="I78" s="241" t="str">
        <f>IF(I80="","",I80)</f>
        <v>Fists</v>
      </c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200"/>
      <c r="AI78" s="200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00"/>
      <c r="BG78" s="200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36"/>
    </row>
    <row r="79" spans="1:71" ht="15" customHeight="1">
      <c r="A79" s="155"/>
      <c r="B79" s="238"/>
      <c r="C79" s="238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40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26"/>
      <c r="R79" s="226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0.66666666666666663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0.44444444444444442</v>
      </c>
      <c r="AS79" s="234" t="s">
        <v>121</v>
      </c>
      <c r="AT79" s="203">
        <f>IF(AND(AN79&lt;AP86,AF82),AB79*AL85,AP86*AL85)</f>
        <v>0</v>
      </c>
      <c r="AU79" s="234" t="s">
        <v>109</v>
      </c>
      <c r="AV79" s="20">
        <f>IF(AF82,AL85-(AL85*AN79),IF(AF81,(1/6)*AL85,0))</f>
        <v>0</v>
      </c>
      <c r="AW79" s="234" t="s">
        <v>60</v>
      </c>
      <c r="AX79" s="20">
        <f t="shared" ref="AX79:AX84" si="20">AV79*AP79</f>
        <v>0</v>
      </c>
      <c r="AY79" s="234" t="s">
        <v>122</v>
      </c>
      <c r="AZ79" s="20">
        <f>AV79*AP86</f>
        <v>0</v>
      </c>
      <c r="BA79" s="234" t="s">
        <v>110</v>
      </c>
      <c r="BB79" s="203">
        <f t="shared" ref="BB79:BB84" si="21">AT79+AZ79</f>
        <v>0</v>
      </c>
      <c r="BC79" s="234" t="s">
        <v>117</v>
      </c>
      <c r="BD79" s="20">
        <f t="shared" ref="BD79:BD84" si="22">SUM(AR79,AX79)</f>
        <v>0.44444444444444442</v>
      </c>
      <c r="BE79" s="234" t="s">
        <v>63</v>
      </c>
      <c r="BF79" s="203">
        <f>IF((1-(V79+V83))&gt;1,1,1-(V79+V83))</f>
        <v>0.33333333333333337</v>
      </c>
      <c r="BG79" s="203" t="s">
        <v>105</v>
      </c>
      <c r="BH79" s="20">
        <f>IF(AB82&lt;0,BB79*BF80,BB79*BF79)</f>
        <v>0</v>
      </c>
      <c r="BI79" s="234" t="s">
        <v>102</v>
      </c>
      <c r="BJ79" s="203">
        <f>BH79+((BD79-BB79)*BF79)</f>
        <v>0.14814814814814817</v>
      </c>
      <c r="BK79" s="234" t="s">
        <v>103</v>
      </c>
      <c r="BL79" s="18">
        <f>IF(AB81&gt;0,(BH79*AB81)+((BJ79-BH79)*V84),BJ79*V84)</f>
        <v>0.14814814814814817</v>
      </c>
      <c r="BM79" s="234" t="s">
        <v>65</v>
      </c>
      <c r="BN79" s="18">
        <f>(AL84*Z82)+(AB80*BB79)</f>
        <v>0</v>
      </c>
      <c r="BO79" s="234" t="s">
        <v>64</v>
      </c>
      <c r="BP79" s="203">
        <f>IF(AD79,BL79+BN79,NA())</f>
        <v>0.14814814814814817</v>
      </c>
      <c r="BQ79" s="123" t="s">
        <v>46</v>
      </c>
      <c r="BR79" s="18">
        <f>IFERROR(IF(AD79,BP79,0)+IF(AD80,BP80,0)+IF(AD81,BP81,0)+IF(AD82,BP82,0)+IF(AD83,BP83,0)+IF(AD84,BP84,0),NA())</f>
        <v>0.5185185185185186</v>
      </c>
      <c r="BS79" s="160" t="s">
        <v>67</v>
      </c>
    </row>
    <row r="80" spans="1:71" ht="15" customHeight="1">
      <c r="A80" s="155"/>
      <c r="B80" s="238"/>
      <c r="C80" s="238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40"/>
      <c r="H80" s="84"/>
      <c r="I80" s="5" t="s">
        <v>130</v>
      </c>
      <c r="J80" s="5" t="s">
        <v>20</v>
      </c>
      <c r="K80" s="5" t="s">
        <v>20</v>
      </c>
      <c r="L80" s="5">
        <v>1</v>
      </c>
      <c r="M80" s="5">
        <v>4</v>
      </c>
      <c r="N80" s="5">
        <v>0</v>
      </c>
      <c r="O80" s="5">
        <v>1</v>
      </c>
      <c r="P80" s="5"/>
      <c r="Q80" s="226"/>
      <c r="R80" s="226"/>
      <c r="S80" s="79"/>
      <c r="T80" s="85"/>
      <c r="V80" s="159">
        <f>(IF(K80="D3",5/6,IF(K80="2D3",3/6,IF(K80="D6",3.5/6,IF(K80="Auto Hit",1,IF(K80="2+",5/6,IF(K80="3+",4/6,IF(K80="4+",3/6,IF(K80="5+",2/6,IF(K80="6+",1/6,0))))))))))</f>
        <v>0.66666666666666663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0.33333333333333331</v>
      </c>
      <c r="AS80" s="234"/>
      <c r="AT80" s="203">
        <f>IF(AND(AN80&lt;AP86,AF82),AB79*AL85,AP86*AL85)</f>
        <v>0</v>
      </c>
      <c r="AU80" s="234"/>
      <c r="AV80" s="20">
        <f>IF(AF82,AL85-(AL85*AN80),IF(AF81,(1/6)*AL85,0))</f>
        <v>0</v>
      </c>
      <c r="AW80" s="234"/>
      <c r="AX80" s="20">
        <f t="shared" si="20"/>
        <v>0</v>
      </c>
      <c r="AY80" s="234"/>
      <c r="AZ80" s="20">
        <f>AV80*AP86</f>
        <v>0</v>
      </c>
      <c r="BA80" s="234"/>
      <c r="BB80" s="203">
        <f t="shared" si="21"/>
        <v>0</v>
      </c>
      <c r="BC80" s="234"/>
      <c r="BD80" s="20">
        <f t="shared" si="22"/>
        <v>0.33333333333333331</v>
      </c>
      <c r="BE80" s="234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34"/>
      <c r="BJ80" s="203">
        <f>BH80+((BD80-BB80)*BF79)</f>
        <v>0.11111111111111112</v>
      </c>
      <c r="BK80" s="234"/>
      <c r="BL80" s="18">
        <f>IF(AB81&gt;0,(BH80*AB81)+((BJ80-BH80)*V84),BJ80*V84)</f>
        <v>0.11111111111111112</v>
      </c>
      <c r="BM80" s="234"/>
      <c r="BN80" s="18">
        <f>(AL84*Z82)+(AB80*BB80)</f>
        <v>0</v>
      </c>
      <c r="BO80" s="234"/>
      <c r="BP80" s="203">
        <f t="shared" ref="BP80:BP84" si="23">IF(AD80,BL80+BN80,NA())</f>
        <v>0.11111111111111112</v>
      </c>
      <c r="BQ80" s="123" t="s">
        <v>47</v>
      </c>
      <c r="BR80" s="18">
        <f>IFERROR(BR79/AD85,NA())</f>
        <v>8.6419753086419762E-2</v>
      </c>
      <c r="BS80" s="160" t="s">
        <v>11</v>
      </c>
    </row>
    <row r="81" spans="1:83" ht="15" customHeight="1">
      <c r="A81" s="155"/>
      <c r="B81" s="238"/>
      <c r="C81" s="238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40"/>
      <c r="H81" s="84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85"/>
      <c r="V81" s="161">
        <f>(IF(L80="D3",2,IF(L80="2D3",4,IF(L80="D6",3.5,IF(L80="2D6",7,IF(L80="3D6",10.5,L80))))))</f>
        <v>1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0.66666666666666663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0.22222222222222221</v>
      </c>
      <c r="AS81" s="234"/>
      <c r="AT81" s="203">
        <f>IF(AND(AN81&lt;AP86,AF82),AB79*AL85,AP86*AL85)</f>
        <v>0</v>
      </c>
      <c r="AU81" s="234"/>
      <c r="AV81" s="20">
        <f>IF(AF82,AL85-(AL85*AN81),IF(AF81,(1/6)*AL85,0))</f>
        <v>0</v>
      </c>
      <c r="AW81" s="234"/>
      <c r="AX81" s="20">
        <f t="shared" si="20"/>
        <v>0</v>
      </c>
      <c r="AY81" s="234"/>
      <c r="AZ81" s="20">
        <f>AV81*AP86</f>
        <v>0</v>
      </c>
      <c r="BA81" s="234"/>
      <c r="BB81" s="203">
        <f t="shared" si="21"/>
        <v>0</v>
      </c>
      <c r="BC81" s="234"/>
      <c r="BD81" s="20">
        <f t="shared" si="22"/>
        <v>0.22222222222222221</v>
      </c>
      <c r="BE81" s="234"/>
      <c r="BF81" s="203"/>
      <c r="BG81" s="203"/>
      <c r="BH81" s="20">
        <f>IF(AB82&lt;0,BB81*BF80,BB81*BF79)</f>
        <v>0</v>
      </c>
      <c r="BI81" s="234"/>
      <c r="BJ81" s="203">
        <f>BH81+((BD81-BB81)*BF79)</f>
        <v>7.4074074074074084E-2</v>
      </c>
      <c r="BK81" s="234"/>
      <c r="BL81" s="18">
        <f>IF(AB81&gt;0,(BH81*AB81)+((BJ81-BH81)*V84),BJ81*V84)</f>
        <v>7.4074074074074084E-2</v>
      </c>
      <c r="BM81" s="234"/>
      <c r="BN81" s="18">
        <f>(AL84*Z82)+(AB80*BB81)</f>
        <v>0</v>
      </c>
      <c r="BO81" s="234"/>
      <c r="BP81" s="203">
        <f t="shared" si="23"/>
        <v>7.4074074074074084E-2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40"/>
      <c r="H82" s="84"/>
      <c r="I82" s="201" t="str">
        <f>"+- to hit"</f>
        <v>+- to hit</v>
      </c>
      <c r="J82" s="5">
        <v>0</v>
      </c>
      <c r="K82" s="79"/>
      <c r="L82" s="201" t="str">
        <f>"+- to wound"</f>
        <v>+- to wound</v>
      </c>
      <c r="M82" s="5">
        <v>0</v>
      </c>
      <c r="N82" s="226" t="s">
        <v>24</v>
      </c>
      <c r="O82" s="226"/>
      <c r="P82" s="5" t="s">
        <v>19</v>
      </c>
      <c r="Q82" s="226" t="s">
        <v>25</v>
      </c>
      <c r="R82" s="226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0.22222222222222221</v>
      </c>
      <c r="AS82" s="234"/>
      <c r="AT82" s="203">
        <f>IF(AND(AN82&lt;AP86,AF82),AB79*AL85,AP86*AL85)</f>
        <v>0</v>
      </c>
      <c r="AU82" s="234"/>
      <c r="AV82" s="20">
        <f>IF(AF82,AL85-(AL85*AN82),IF(AF81,(1/6)*AL85,0))</f>
        <v>0</v>
      </c>
      <c r="AW82" s="234"/>
      <c r="AX82" s="20">
        <f t="shared" si="20"/>
        <v>0</v>
      </c>
      <c r="AY82" s="234"/>
      <c r="AZ82" s="20">
        <f>AV82*AP86</f>
        <v>0</v>
      </c>
      <c r="BA82" s="234"/>
      <c r="BB82" s="203">
        <f t="shared" si="21"/>
        <v>0</v>
      </c>
      <c r="BC82" s="234"/>
      <c r="BD82" s="20">
        <f t="shared" si="22"/>
        <v>0.22222222222222221</v>
      </c>
      <c r="BE82" s="234"/>
      <c r="BF82" s="203"/>
      <c r="BG82" s="203"/>
      <c r="BH82" s="20">
        <f>IF(AB82&lt;0,BB82*BF80,BB82*BF79)</f>
        <v>0</v>
      </c>
      <c r="BI82" s="234"/>
      <c r="BJ82" s="203">
        <f>BH82+((BD82-BB82)*BF79)</f>
        <v>7.4074074074074084E-2</v>
      </c>
      <c r="BK82" s="234"/>
      <c r="BL82" s="18">
        <f>IF(AB81&gt;0,(BH82*AB81)+((BJ82-BH82)*V84),BJ82*V84)</f>
        <v>7.4074074074074084E-2</v>
      </c>
      <c r="BM82" s="234"/>
      <c r="BN82" s="18">
        <f>(AL84*Z82)+(AB80*BB82)</f>
        <v>0</v>
      </c>
      <c r="BO82" s="234"/>
      <c r="BP82" s="203">
        <f t="shared" si="23"/>
        <v>7.4074074074074084E-2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40"/>
      <c r="H83" s="87"/>
      <c r="I83" s="80"/>
      <c r="J83" s="201" t="s">
        <v>16</v>
      </c>
      <c r="K83" s="226" t="s">
        <v>17</v>
      </c>
      <c r="L83" s="226"/>
      <c r="M83" s="226"/>
      <c r="N83" s="226" t="s">
        <v>28</v>
      </c>
      <c r="O83" s="226"/>
      <c r="P83" s="5">
        <v>0</v>
      </c>
      <c r="Q83" s="226" t="s">
        <v>27</v>
      </c>
      <c r="R83" s="226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0.22222222222222221</v>
      </c>
      <c r="AS83" s="234"/>
      <c r="AT83" s="203">
        <f>IF(AND(AN83&lt;AP86,AF82),AB79*AL85,AP86*AL85)</f>
        <v>0</v>
      </c>
      <c r="AU83" s="234"/>
      <c r="AV83" s="20">
        <f>IF(AF82,AL85-(AL85*AN83),IF(AF81,(1/6)*AL85,0))</f>
        <v>0</v>
      </c>
      <c r="AW83" s="234"/>
      <c r="AX83" s="20">
        <f t="shared" si="20"/>
        <v>0</v>
      </c>
      <c r="AY83" s="234"/>
      <c r="AZ83" s="20">
        <f>AV83*AP86</f>
        <v>0</v>
      </c>
      <c r="BA83" s="234"/>
      <c r="BB83" s="203">
        <f t="shared" si="21"/>
        <v>0</v>
      </c>
      <c r="BC83" s="234"/>
      <c r="BD83" s="20">
        <f t="shared" si="22"/>
        <v>0.22222222222222221</v>
      </c>
      <c r="BE83" s="234"/>
      <c r="BF83" s="203"/>
      <c r="BG83" s="203"/>
      <c r="BH83" s="20">
        <f>IF(AB82&lt;0,BB83*BF80,BB83*BF79)</f>
        <v>0</v>
      </c>
      <c r="BI83" s="234"/>
      <c r="BJ83" s="203">
        <f>BH83+((BD83-BB83)*BF79)</f>
        <v>7.4074074074074084E-2</v>
      </c>
      <c r="BK83" s="234"/>
      <c r="BL83" s="18">
        <f>IF(AB81&gt;0,(BH83*AB81)+((BJ83-BH83)*V84),BJ83*V84)</f>
        <v>7.4074074074074084E-2</v>
      </c>
      <c r="BM83" s="234"/>
      <c r="BN83" s="18">
        <f>(AL84*Z82)+(AB80*BB83)</f>
        <v>0</v>
      </c>
      <c r="BO83" s="234"/>
      <c r="BP83" s="203">
        <f t="shared" si="23"/>
        <v>7.4074074074074084E-2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40"/>
      <c r="H84" s="84"/>
      <c r="I84" s="242" t="s">
        <v>30</v>
      </c>
      <c r="J84" s="242"/>
      <c r="K84" s="242" t="s">
        <v>31</v>
      </c>
      <c r="L84" s="242"/>
      <c r="M84" s="242"/>
      <c r="N84" s="226" t="s">
        <v>29</v>
      </c>
      <c r="O84" s="226"/>
      <c r="P84" s="5">
        <v>0</v>
      </c>
      <c r="Q84" s="226" t="s">
        <v>45</v>
      </c>
      <c r="R84" s="226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0.1111111111111111</v>
      </c>
      <c r="AS84" s="234"/>
      <c r="AT84" s="203">
        <f>IF(AND(AN84&lt;AP86,AF82),AB79*AL85,AP86*AL85)</f>
        <v>0</v>
      </c>
      <c r="AU84" s="234"/>
      <c r="AV84" s="20">
        <f>IF(AF82,AL85-(AL85*AN84),IF(AF81,(1/6)*AL85,0))</f>
        <v>0</v>
      </c>
      <c r="AW84" s="234"/>
      <c r="AX84" s="20">
        <f t="shared" si="20"/>
        <v>0</v>
      </c>
      <c r="AY84" s="234"/>
      <c r="AZ84" s="20">
        <f>AV84*AP86</f>
        <v>0</v>
      </c>
      <c r="BA84" s="234"/>
      <c r="BB84" s="203">
        <f t="shared" si="21"/>
        <v>0</v>
      </c>
      <c r="BC84" s="234"/>
      <c r="BD84" s="20">
        <f t="shared" si="22"/>
        <v>0.1111111111111111</v>
      </c>
      <c r="BE84" s="234"/>
      <c r="BF84" s="203"/>
      <c r="BG84" s="203"/>
      <c r="BH84" s="20">
        <f>IF(AB82&lt;0,BB84*BF80,BB84*BF79)</f>
        <v>0</v>
      </c>
      <c r="BI84" s="234"/>
      <c r="BJ84" s="203">
        <f>BH84+((BD84-BB84)*BF79)</f>
        <v>3.7037037037037042E-2</v>
      </c>
      <c r="BK84" s="234"/>
      <c r="BL84" s="18">
        <f>IF(AB81&gt;0,(BH84*AB81)+((BJ84-BH84)*V84),BJ84*V84)</f>
        <v>3.7037037037037042E-2</v>
      </c>
      <c r="BM84" s="234"/>
      <c r="BN84" s="18">
        <f>(AL84*Z82)+(AB80*BB84)</f>
        <v>0</v>
      </c>
      <c r="BO84" s="234"/>
      <c r="BP84" s="203">
        <f t="shared" si="23"/>
        <v>3.7037037037037042E-2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40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26" t="s">
        <v>26</v>
      </c>
      <c r="O85" s="226"/>
      <c r="P85" s="5">
        <v>0</v>
      </c>
      <c r="Q85" s="227" t="s">
        <v>58</v>
      </c>
      <c r="R85" s="227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0.66666666666666663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8.6419753086419762E-2</v>
      </c>
      <c r="F86" s="3" t="e">
        <f>IFERROR(E86/P80,NA())</f>
        <v>#N/A</v>
      </c>
      <c r="G86" s="240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28" t="s">
        <v>85</v>
      </c>
      <c r="B89" s="229"/>
      <c r="C89" s="229"/>
      <c r="D89" s="95"/>
      <c r="E89" s="96" t="s">
        <v>11</v>
      </c>
      <c r="F89" s="95" t="s">
        <v>7</v>
      </c>
      <c r="G89" s="232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18" t="s">
        <v>77</v>
      </c>
      <c r="W89" s="219"/>
      <c r="X89" s="219"/>
      <c r="Y89" s="219"/>
      <c r="Z89" s="219"/>
      <c r="AA89" s="219"/>
      <c r="AB89" s="219"/>
      <c r="AC89" s="219"/>
      <c r="AD89" s="219" t="s">
        <v>21</v>
      </c>
      <c r="AE89" s="219"/>
      <c r="AF89" s="219"/>
      <c r="AG89" s="219"/>
      <c r="AH89" s="219" t="s">
        <v>76</v>
      </c>
      <c r="AI89" s="219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30"/>
      <c r="B90" s="231"/>
      <c r="C90" s="231"/>
      <c r="D90" s="97" t="s">
        <v>1</v>
      </c>
      <c r="E90" s="164">
        <f>IF(AND(AF96,AD90),V90,NA())</f>
        <v>4.0740740740740744</v>
      </c>
      <c r="F90" s="30">
        <f>IFERROR(E90/J90,NA())</f>
        <v>2.4250440917107586E-2</v>
      </c>
      <c r="G90" s="233"/>
      <c r="I90" s="4" t="s">
        <v>131</v>
      </c>
      <c r="J90" s="5">
        <v>168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4.0740740740740744</v>
      </c>
      <c r="W90" s="23" t="s">
        <v>78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17.25925925925926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30"/>
      <c r="B91" s="231"/>
      <c r="C91" s="231"/>
      <c r="D91" s="97" t="s">
        <v>2</v>
      </c>
      <c r="E91" s="164">
        <f>IF(AND(AF96,AD91),V91,NA())</f>
        <v>3.2222222222222223</v>
      </c>
      <c r="F91" s="30">
        <f>IFERROR(E91/J90,NA())</f>
        <v>1.9179894179894179E-2</v>
      </c>
      <c r="G91" s="233"/>
      <c r="U91" s="17"/>
      <c r="V91" s="162">
        <f>SUM(IF(V35=1,IFERROR(BP30,0),0),IF(V45=1,IFERROR(BP40,0),0),IF(V55=1,IFERROR(BP50,0),0),IF(V65=1,IFERROR(BP60,0),0),IF(V75=1,IFERROR(BP70,0),0),IF(V85=1,IFERROR(BP80,0),0))</f>
        <v>3.2222222222222223</v>
      </c>
      <c r="W91" s="23" t="s">
        <v>79</v>
      </c>
      <c r="AD91" s="18" t="b">
        <v>1</v>
      </c>
      <c r="AE91" s="23" t="s">
        <v>47</v>
      </c>
      <c r="AH91" s="18">
        <f>IFERROR(AH90/AD96,NA())</f>
        <v>2.8765432098765431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30"/>
      <c r="B92" s="231"/>
      <c r="C92" s="231"/>
      <c r="D92" s="97" t="s">
        <v>3</v>
      </c>
      <c r="E92" s="164">
        <f>IF(AND(AF96,AD92),V92,NA())</f>
        <v>3.0370370370370368</v>
      </c>
      <c r="F92" s="30">
        <f>IFERROR(E92/J90,NA())</f>
        <v>1.8077601410934743E-2</v>
      </c>
      <c r="G92" s="233"/>
      <c r="U92" s="17"/>
      <c r="V92" s="162">
        <f>SUM(IF(V35=1,IFERROR(BP31,0),0),IF(V45=1,IFERROR(BP41,0),0),IF(V55=1,IFERROR(BP51,0),0),IF(V65=1,IFERROR(BP61,0),0),IF(V75=1,IFERROR(BP71,0),0),IF(V85=1,IFERROR(BP81,0),0))</f>
        <v>3.0370370370370368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30"/>
      <c r="B93" s="231"/>
      <c r="C93" s="231"/>
      <c r="D93" s="97" t="s">
        <v>4</v>
      </c>
      <c r="E93" s="164">
        <f>IF(AND(AF96,AD93),V93,NA())</f>
        <v>3.0370370370370368</v>
      </c>
      <c r="F93" s="30">
        <f>IFERROR(E93/J90,NA())</f>
        <v>1.8077601410934743E-2</v>
      </c>
      <c r="G93" s="233"/>
      <c r="U93" s="17"/>
      <c r="V93" s="162">
        <f>SUM(IF(V35=1,IFERROR(BP32,0),0),IF(V45=1,IFERROR(BP42,0),0),IF(V55=1,IFERROR(BP52,0),0),IF(V65=1,IFERROR(BP62,0),0),IF(V75=1,IFERROR(BP72,0),0),IF(V85=1,IFERROR(BP82,0),0))</f>
        <v>3.0370370370370368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30"/>
      <c r="B94" s="231"/>
      <c r="C94" s="231"/>
      <c r="D94" s="97" t="s">
        <v>5</v>
      </c>
      <c r="E94" s="164">
        <f>IF(AND(AF96,AD94),V94,NA())</f>
        <v>2.3703703703703702</v>
      </c>
      <c r="F94" s="30">
        <f>IFERROR(E94/J90,NA())</f>
        <v>1.4109347442680775E-2</v>
      </c>
      <c r="G94" s="233"/>
      <c r="U94" s="17"/>
      <c r="V94" s="162">
        <f>SUM(IF(V35=1,IFERROR(BP33,0),0),IF(V45=1,IFERROR(BP43,0),0),IF(V55=1,IFERROR(BP53,0),0),IF(V65=1,IFERROR(BP63,0),0),IF(V75=1,IFERROR(BP73,0),0),IF(V85=1,IFERROR(BP83,0),0))</f>
        <v>2.3703703703703702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>
        <f>IF(AND(AF96,AD95),V95,NA())</f>
        <v>1.5185185185185184</v>
      </c>
      <c r="F95" s="30">
        <f>IFERROR(E95/J90,NA())</f>
        <v>9.0388007054673716E-3</v>
      </c>
      <c r="G95" s="233"/>
      <c r="U95" s="17"/>
      <c r="V95" s="162">
        <f>SUM(IF(V35=1,IFERROR(BP34,0),0),IF(V45=1,IFERROR(BP44,0),0),IF(V55=1,IFERROR(BP54,0),0),IF(V65=1,IFERROR(BP64,0),0),IF(V75=1,IFERROR(BP74,0),0),IF(V85=1,IFERROR(BP84,0),0))</f>
        <v>1.5185185185185184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33"/>
      <c r="U96" s="17"/>
      <c r="V96" s="115"/>
      <c r="AD96" s="18">
        <f>COUNTIF(AD90:AD95,TRUE)</f>
        <v>6</v>
      </c>
      <c r="AE96" s="23" t="s">
        <v>66</v>
      </c>
      <c r="AF96" s="18" t="b">
        <v>1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>
        <f>IFERROR(AH91,NA())</f>
        <v>2.8765432098765431</v>
      </c>
      <c r="F97" s="3">
        <f>IFERROR(E97/J90,NA())</f>
        <v>1.7122281011169898E-2</v>
      </c>
      <c r="G97" s="233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0" t="s">
        <v>86</v>
      </c>
      <c r="B99" s="221"/>
      <c r="C99" s="221"/>
      <c r="D99" s="105"/>
      <c r="E99" s="106" t="s">
        <v>11</v>
      </c>
      <c r="F99" s="105" t="s">
        <v>7</v>
      </c>
      <c r="G99" s="224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2"/>
      <c r="B100" s="223"/>
      <c r="C100" s="223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25"/>
      <c r="I100" s="4" t="s">
        <v>127</v>
      </c>
      <c r="J100" s="5">
        <v>35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2"/>
      <c r="B101" s="223"/>
      <c r="C101" s="223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25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2"/>
      <c r="B102" s="223"/>
      <c r="C102" s="223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25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2"/>
      <c r="B103" s="223"/>
      <c r="C103" s="223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25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2"/>
      <c r="B104" s="223"/>
      <c r="C104" s="223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25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2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25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25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0" t="s">
        <v>87</v>
      </c>
      <c r="B109" s="211"/>
      <c r="C109" s="211"/>
      <c r="D109" s="141"/>
      <c r="E109" s="142" t="s">
        <v>11</v>
      </c>
      <c r="F109" s="141" t="s">
        <v>7</v>
      </c>
      <c r="G109" s="21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2"/>
      <c r="B110" s="213"/>
      <c r="C110" s="213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15"/>
      <c r="I110" s="4" t="s">
        <v>128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2"/>
      <c r="B111" s="213"/>
      <c r="C111" s="213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1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2"/>
      <c r="B112" s="213"/>
      <c r="C112" s="213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1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2"/>
      <c r="B113" s="213"/>
      <c r="C113" s="213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1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2"/>
      <c r="B114" s="213"/>
      <c r="C114" s="213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15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15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15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15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2.4444444444444442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1.1566889670551994E-2</v>
      </c>
      <c r="CR142" s="138">
        <f>IFERROR(E46,"")</f>
        <v>2.0704732510288069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0.43209876543209874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0.34567901234567905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0.34567901234567905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8.6419753086419762E-2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>
        <f>IFERROR(F97,"")</f>
        <v>1.7122281011169898E-2</v>
      </c>
      <c r="CR147" s="138">
        <f>IFERROR(E97,"")</f>
        <v>2.8765432098765431</v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N33:O33"/>
    <mergeCell ref="Q33:R33"/>
    <mergeCell ref="I34:J34"/>
    <mergeCell ref="K34:M34"/>
    <mergeCell ref="N34:O34"/>
    <mergeCell ref="Q34:R34"/>
    <mergeCell ref="BC29:BC34"/>
    <mergeCell ref="BE29:BE34"/>
    <mergeCell ref="BI29:BI34"/>
    <mergeCell ref="N35:O35"/>
    <mergeCell ref="Q35:R35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N43:O43"/>
    <mergeCell ref="Q43:R43"/>
    <mergeCell ref="I44:J44"/>
    <mergeCell ref="K44:M44"/>
    <mergeCell ref="N44:O44"/>
    <mergeCell ref="Q44:R44"/>
    <mergeCell ref="BC39:BC44"/>
    <mergeCell ref="BE39:BE44"/>
    <mergeCell ref="BI39:BI44"/>
    <mergeCell ref="N45:O45"/>
    <mergeCell ref="Q45:R45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N53:O53"/>
    <mergeCell ref="Q53:R53"/>
    <mergeCell ref="I54:J54"/>
    <mergeCell ref="K54:M54"/>
    <mergeCell ref="N54:O54"/>
    <mergeCell ref="Q54:R54"/>
    <mergeCell ref="BC49:BC54"/>
    <mergeCell ref="BE49:BE54"/>
    <mergeCell ref="BI49:BI54"/>
    <mergeCell ref="N55:O55"/>
    <mergeCell ref="Q55:R55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N63:O63"/>
    <mergeCell ref="Q63:R63"/>
    <mergeCell ref="I64:J64"/>
    <mergeCell ref="K64:M64"/>
    <mergeCell ref="N64:O64"/>
    <mergeCell ref="Q64:R64"/>
    <mergeCell ref="BC59:BC64"/>
    <mergeCell ref="BE59:BE64"/>
    <mergeCell ref="BI59:BI64"/>
    <mergeCell ref="N65:O65"/>
    <mergeCell ref="Q65:R65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78:C81"/>
    <mergeCell ref="G78:G86"/>
    <mergeCell ref="I78:S78"/>
    <mergeCell ref="V78:AC78"/>
    <mergeCell ref="AD78:AG78"/>
    <mergeCell ref="AJ78:AN78"/>
    <mergeCell ref="N83:O83"/>
    <mergeCell ref="Q83:R83"/>
    <mergeCell ref="I84:J84"/>
    <mergeCell ref="K84:M84"/>
    <mergeCell ref="BM79:BM84"/>
    <mergeCell ref="BO79:BO84"/>
    <mergeCell ref="Q80:R80"/>
    <mergeCell ref="I81:S81"/>
    <mergeCell ref="N82:O82"/>
    <mergeCell ref="Q82:R82"/>
    <mergeCell ref="K83:M83"/>
    <mergeCell ref="AO78:BE78"/>
    <mergeCell ref="BH78:BQ78"/>
    <mergeCell ref="N84:O84"/>
    <mergeCell ref="Q84:R84"/>
    <mergeCell ref="N85:O85"/>
    <mergeCell ref="Q85:R85"/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AD1" activePane="topRight" state="frozen"/>
      <selection activeCell="A27" sqref="A27"/>
      <selection pane="topRight"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19"/>
      <c r="W17" s="219"/>
      <c r="X17" s="219"/>
      <c r="Y17" s="219"/>
      <c r="Z17" s="219"/>
      <c r="AA17" s="219"/>
      <c r="AB17" s="219"/>
      <c r="AC17" s="219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19"/>
      <c r="W25" s="219"/>
      <c r="X25" s="219"/>
      <c r="Y25" s="219"/>
      <c r="Z25" s="219"/>
      <c r="AA25" s="219"/>
      <c r="AB25" s="219"/>
      <c r="AC25" s="219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41" t="str">
        <f>IF(I30="","",I30)</f>
        <v>Falchions</v>
      </c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189"/>
      <c r="AI28" s="189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189"/>
      <c r="BG28" s="189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36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34" t="s">
        <v>121</v>
      </c>
      <c r="AT29" s="199">
        <f>IF(AND(AN29&lt;AP36,AF32),AB29*AL35,AP36*AL35)</f>
        <v>0</v>
      </c>
      <c r="AU29" s="234" t="s">
        <v>109</v>
      </c>
      <c r="AV29" s="20">
        <f>IF(AF32,AL35-(AL35*AN29),IF(AF31,(1/6)*AL35,0))</f>
        <v>0</v>
      </c>
      <c r="AW29" s="234" t="s">
        <v>60</v>
      </c>
      <c r="AX29" s="20">
        <f t="shared" ref="AX29:AX34" si="0">AV29*AP29</f>
        <v>0</v>
      </c>
      <c r="AY29" s="234" t="s">
        <v>122</v>
      </c>
      <c r="AZ29" s="20">
        <f>AV29*AP36</f>
        <v>0</v>
      </c>
      <c r="BA29" s="234" t="s">
        <v>110</v>
      </c>
      <c r="BB29" s="199">
        <f t="shared" ref="BB29:BB34" si="1">AT29+AZ29</f>
        <v>0</v>
      </c>
      <c r="BC29" s="234" t="s">
        <v>117</v>
      </c>
      <c r="BD29" s="20">
        <f t="shared" ref="BD29:BD34" si="2">SUM(AR29,AX29)</f>
        <v>6.1111111111111107</v>
      </c>
      <c r="BE29" s="234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34" t="s">
        <v>102</v>
      </c>
      <c r="BJ29" s="192">
        <f>BH29+((BD29-BB29)*BF29)</f>
        <v>4.0740740740740744</v>
      </c>
      <c r="BK29" s="234" t="s">
        <v>103</v>
      </c>
      <c r="BL29" s="18">
        <f>IF(AB31&gt;0,(BH29*AB31)+((BJ29-BH29)*V34),BJ29*V34)</f>
        <v>4.0740740740740744</v>
      </c>
      <c r="BM29" s="234" t="s">
        <v>65</v>
      </c>
      <c r="BN29" s="18">
        <f>(AL34*Z32)+(AB30*BB29)</f>
        <v>0</v>
      </c>
      <c r="BO29" s="234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62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34"/>
      <c r="AT30" s="199">
        <f>IF(AND(AN30&lt;AP36,AF32),AB29*AL35,AP36*AL35)</f>
        <v>0</v>
      </c>
      <c r="AU30" s="234"/>
      <c r="AV30" s="20">
        <f>IF(AF32,AL35-(AL35*AN30),IF(AF31,(1/6)*AL35,0))</f>
        <v>0</v>
      </c>
      <c r="AW30" s="234"/>
      <c r="AX30" s="20">
        <f t="shared" si="0"/>
        <v>0</v>
      </c>
      <c r="AY30" s="234"/>
      <c r="AZ30" s="20">
        <f>AV30*AP36</f>
        <v>0</v>
      </c>
      <c r="BA30" s="234"/>
      <c r="BB30" s="199">
        <f t="shared" si="1"/>
        <v>0</v>
      </c>
      <c r="BC30" s="234"/>
      <c r="BD30" s="20">
        <f t="shared" si="2"/>
        <v>4.8888888888888884</v>
      </c>
      <c r="BE30" s="234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34"/>
      <c r="BJ30" s="192">
        <f>BH30+((BD30-BB30)*BF29)</f>
        <v>3.2592592592592591</v>
      </c>
      <c r="BK30" s="234"/>
      <c r="BL30" s="18">
        <f>IF(AB31&gt;0,(BH30*AB31)+((BJ30-BH30)*V34),BJ30*V34)</f>
        <v>3.2592592592592591</v>
      </c>
      <c r="BM30" s="234"/>
      <c r="BN30" s="18">
        <f>(AL34*Z32)+(AB30*BB30)</f>
        <v>0</v>
      </c>
      <c r="BO30" s="234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62"/>
      <c r="H31" s="84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34"/>
      <c r="AT31" s="199">
        <f>IF(AND(AN31&lt;AP36,AF32),AB29*AL35,AP36*AL35)</f>
        <v>0</v>
      </c>
      <c r="AU31" s="234"/>
      <c r="AV31" s="20">
        <f>IF(AF32,AL35-(AL35*AN31),IF(AF31,(1/6)*AL35,0))</f>
        <v>0</v>
      </c>
      <c r="AW31" s="234"/>
      <c r="AX31" s="20">
        <f t="shared" si="0"/>
        <v>0</v>
      </c>
      <c r="AY31" s="234"/>
      <c r="AZ31" s="20">
        <f>AV31*AP36</f>
        <v>0</v>
      </c>
      <c r="BA31" s="234"/>
      <c r="BB31" s="199">
        <f t="shared" si="1"/>
        <v>0</v>
      </c>
      <c r="BC31" s="234"/>
      <c r="BD31" s="20">
        <f t="shared" si="2"/>
        <v>3.6666666666666665</v>
      </c>
      <c r="BE31" s="234"/>
      <c r="BF31" s="192"/>
      <c r="BG31" s="192"/>
      <c r="BH31" s="20">
        <f>IF(AB32&lt;0,BB31*BF30,BB31*BF29)</f>
        <v>0</v>
      </c>
      <c r="BI31" s="234"/>
      <c r="BJ31" s="192">
        <f>BH31+((BD31-BB31)*BF29)</f>
        <v>2.4444444444444446</v>
      </c>
      <c r="BK31" s="234"/>
      <c r="BL31" s="18">
        <f>IF(AB31&gt;0,(BH31*AB31)+((BJ31-BH31)*V34),BJ31*V34)</f>
        <v>2.4444444444444446</v>
      </c>
      <c r="BM31" s="234"/>
      <c r="BN31" s="18">
        <f>(AL34*Z32)+(AB30*BB31)</f>
        <v>0</v>
      </c>
      <c r="BO31" s="234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62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26" t="s">
        <v>24</v>
      </c>
      <c r="O32" s="226"/>
      <c r="P32" s="5" t="s">
        <v>19</v>
      </c>
      <c r="Q32" s="226" t="s">
        <v>25</v>
      </c>
      <c r="R32" s="226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34"/>
      <c r="AT32" s="199">
        <f>IF(AND(AN32&lt;AP36,AF32),AB29*AL35,AP36*AL35)</f>
        <v>0</v>
      </c>
      <c r="AU32" s="234"/>
      <c r="AV32" s="20">
        <f>IF(AF32,AL35-(AL35*AN32),IF(AF31,(1/6)*AL35,0))</f>
        <v>0</v>
      </c>
      <c r="AW32" s="234"/>
      <c r="AX32" s="20">
        <f t="shared" si="0"/>
        <v>0</v>
      </c>
      <c r="AY32" s="234"/>
      <c r="AZ32" s="20">
        <f>AV32*AP36</f>
        <v>0</v>
      </c>
      <c r="BA32" s="234"/>
      <c r="BB32" s="199">
        <f t="shared" si="1"/>
        <v>0</v>
      </c>
      <c r="BC32" s="234"/>
      <c r="BD32" s="20">
        <f t="shared" si="2"/>
        <v>3.6666666666666665</v>
      </c>
      <c r="BE32" s="234"/>
      <c r="BF32" s="192"/>
      <c r="BG32" s="192"/>
      <c r="BH32" s="20">
        <f>IF(AB32&lt;0,BB32*BF30,BB32*BF29)</f>
        <v>0</v>
      </c>
      <c r="BI32" s="234"/>
      <c r="BJ32" s="192">
        <f>BH32+((BD32-BB32)*BF29)</f>
        <v>2.4444444444444446</v>
      </c>
      <c r="BK32" s="234"/>
      <c r="BL32" s="18">
        <f>IF(AB31&gt;0,(BH32*AB31)+((BJ32-BH32)*V34),BJ32*V34)</f>
        <v>2.4444444444444446</v>
      </c>
      <c r="BM32" s="234"/>
      <c r="BN32" s="18">
        <f>(AL34*Z32)+(AB30*BB32)</f>
        <v>0</v>
      </c>
      <c r="BO32" s="234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62"/>
      <c r="H33" s="87"/>
      <c r="I33" s="80"/>
      <c r="J33" s="191" t="s">
        <v>16</v>
      </c>
      <c r="K33" s="226" t="s">
        <v>17</v>
      </c>
      <c r="L33" s="226"/>
      <c r="M33" s="226"/>
      <c r="N33" s="226" t="s">
        <v>28</v>
      </c>
      <c r="O33" s="226"/>
      <c r="P33" s="5">
        <v>1</v>
      </c>
      <c r="Q33" s="226" t="s">
        <v>27</v>
      </c>
      <c r="R33" s="226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34"/>
      <c r="AT33" s="199">
        <f>IF(AND(AN33&lt;AP36,AF32),AB29*AL35,AP36*AL35)</f>
        <v>0</v>
      </c>
      <c r="AU33" s="234"/>
      <c r="AV33" s="20">
        <f>IF(AF32,AL35-(AL35*AN33),IF(AF31,(1/6)*AL35,0))</f>
        <v>0</v>
      </c>
      <c r="AW33" s="234"/>
      <c r="AX33" s="20">
        <f t="shared" si="0"/>
        <v>0</v>
      </c>
      <c r="AY33" s="234"/>
      <c r="AZ33" s="20">
        <f>AV33*AP36</f>
        <v>0</v>
      </c>
      <c r="BA33" s="234"/>
      <c r="BB33" s="199">
        <f t="shared" si="1"/>
        <v>0</v>
      </c>
      <c r="BC33" s="234"/>
      <c r="BD33" s="20">
        <f t="shared" si="2"/>
        <v>3.6666666666666665</v>
      </c>
      <c r="BE33" s="234"/>
      <c r="BF33" s="192"/>
      <c r="BG33" s="192"/>
      <c r="BH33" s="20">
        <f>IF(AB32&lt;0,BB33*BF30,BB33*BF29)</f>
        <v>0</v>
      </c>
      <c r="BI33" s="234"/>
      <c r="BJ33" s="192">
        <f>BH33+((BD33-BB33)*BF29)</f>
        <v>2.4444444444444446</v>
      </c>
      <c r="BK33" s="234"/>
      <c r="BL33" s="18">
        <f>IF(AB31&gt;0,(BH33*AB31)+((BJ33-BH33)*V34),BJ33*V34)</f>
        <v>2.4444444444444446</v>
      </c>
      <c r="BM33" s="234"/>
      <c r="BN33" s="18">
        <f>(AL34*Z32)+(AB30*BB33)</f>
        <v>0</v>
      </c>
      <c r="BO33" s="234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62"/>
      <c r="H34" s="84"/>
      <c r="I34" s="242" t="s">
        <v>30</v>
      </c>
      <c r="J34" s="242"/>
      <c r="K34" s="242" t="s">
        <v>31</v>
      </c>
      <c r="L34" s="242"/>
      <c r="M34" s="242"/>
      <c r="N34" s="226" t="s">
        <v>29</v>
      </c>
      <c r="O34" s="226"/>
      <c r="P34" s="5">
        <v>0</v>
      </c>
      <c r="Q34" s="226" t="s">
        <v>45</v>
      </c>
      <c r="R34" s="226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34"/>
      <c r="AT34" s="199">
        <f>IF(AND(AN34&lt;AP36,AF32),AB29*AL35,AP36*AL35)</f>
        <v>0</v>
      </c>
      <c r="AU34" s="234"/>
      <c r="AV34" s="20">
        <f>IF(AF32,AL35-(AL35*AN34),IF(AF31,(1/6)*AL35,0))</f>
        <v>0</v>
      </c>
      <c r="AW34" s="234"/>
      <c r="AX34" s="20">
        <f t="shared" si="0"/>
        <v>0</v>
      </c>
      <c r="AY34" s="234"/>
      <c r="AZ34" s="20">
        <f>AV34*AP36</f>
        <v>0</v>
      </c>
      <c r="BA34" s="234"/>
      <c r="BB34" s="199">
        <f t="shared" si="1"/>
        <v>0</v>
      </c>
      <c r="BC34" s="234"/>
      <c r="BD34" s="20">
        <f t="shared" si="2"/>
        <v>2.4444444444444442</v>
      </c>
      <c r="BE34" s="234"/>
      <c r="BF34" s="192"/>
      <c r="BG34" s="192"/>
      <c r="BH34" s="20">
        <f>IF(AB32&lt;0,BB34*BF30,BB34*BF29)</f>
        <v>0</v>
      </c>
      <c r="BI34" s="234"/>
      <c r="BJ34" s="192">
        <f>BH34+((BD34-BB34)*BF29)</f>
        <v>1.6296296296296295</v>
      </c>
      <c r="BK34" s="234"/>
      <c r="BL34" s="18">
        <f>IF(AB31&gt;0,(BH34*AB31)+((BJ34-BH34)*V34),BJ34*V34)</f>
        <v>1.6296296296296295</v>
      </c>
      <c r="BM34" s="234"/>
      <c r="BN34" s="18">
        <f>(AL34*Z32)+(AB30*BB34)</f>
        <v>0</v>
      </c>
      <c r="BO34" s="234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26" t="s">
        <v>26</v>
      </c>
      <c r="O35" s="226"/>
      <c r="P35" s="5">
        <v>0</v>
      </c>
      <c r="Q35" s="227" t="s">
        <v>58</v>
      </c>
      <c r="R35" s="227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6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41" t="str">
        <f>IF(I40="","",I40)</f>
        <v>Crowe v. T3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198"/>
      <c r="AI38" s="198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198"/>
      <c r="BG38" s="198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36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34" t="s">
        <v>121</v>
      </c>
      <c r="AT39" s="199">
        <f>IF(AND(AN39&lt;AP46,AF42),AB39*AL45,AP46*AL45)</f>
        <v>0</v>
      </c>
      <c r="AU39" s="234" t="s">
        <v>109</v>
      </c>
      <c r="AV39" s="20">
        <f>IF(AF42,AL45-(AL45*AN39),IF(AF41,(1/6)*AL45,0))</f>
        <v>3.1081944444444449</v>
      </c>
      <c r="AW39" s="234" t="s">
        <v>60</v>
      </c>
      <c r="AX39" s="20">
        <f t="shared" ref="AX39:AX44" si="4">AV39*AP39</f>
        <v>2.5901620370370373</v>
      </c>
      <c r="AY39" s="234" t="s">
        <v>122</v>
      </c>
      <c r="AZ39" s="20">
        <f>AV39*AP46</f>
        <v>0</v>
      </c>
      <c r="BA39" s="234" t="s">
        <v>110</v>
      </c>
      <c r="BB39" s="199">
        <f t="shared" ref="BB39:BB44" si="5">AT39+AZ39</f>
        <v>0</v>
      </c>
      <c r="BC39" s="234" t="s">
        <v>117</v>
      </c>
      <c r="BD39" s="20">
        <f t="shared" ref="BD39:BD44" si="6">SUM(AR39,AX39)</f>
        <v>8.8065509259259258</v>
      </c>
      <c r="BE39" s="234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34" t="s">
        <v>102</v>
      </c>
      <c r="BJ39" s="199">
        <f>BH39+((BD39-BB39)*BF39)</f>
        <v>2.9355169753086421</v>
      </c>
      <c r="BK39" s="234" t="s">
        <v>103</v>
      </c>
      <c r="BL39" s="18">
        <f>IF(AB41&gt;0,(BH39*AB41)+((BJ39-BH39)*V44),BJ39*V44)</f>
        <v>2.9355169753086421</v>
      </c>
      <c r="BM39" s="234" t="s">
        <v>65</v>
      </c>
      <c r="BN39" s="18">
        <f>(AL44*Z42)+(AB40*BB39)</f>
        <v>0</v>
      </c>
      <c r="BO39" s="234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34"/>
      <c r="AT40" s="199">
        <f>IF(AND(AN40&lt;AP46,AF42),AB39*AL45,AP46*AL45)</f>
        <v>0</v>
      </c>
      <c r="AU40" s="234"/>
      <c r="AV40" s="20">
        <f>IF(AF42,AL45-(AL45*AN40),IF(AF41,(1/6)*AL45,0))</f>
        <v>4.6622916666666665</v>
      </c>
      <c r="AW40" s="234"/>
      <c r="AX40" s="20">
        <f t="shared" si="4"/>
        <v>3.108194444444444</v>
      </c>
      <c r="AY40" s="234"/>
      <c r="AZ40" s="20">
        <f>AV40*AP46</f>
        <v>0</v>
      </c>
      <c r="BA40" s="234"/>
      <c r="BB40" s="199">
        <f t="shared" si="5"/>
        <v>0</v>
      </c>
      <c r="BC40" s="234"/>
      <c r="BD40" s="20">
        <f t="shared" si="6"/>
        <v>7.7704861111111105</v>
      </c>
      <c r="BE40" s="234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34"/>
      <c r="BJ40" s="199">
        <f>BH40+((BD40-BB40)*BF39)</f>
        <v>2.5901620370370373</v>
      </c>
      <c r="BK40" s="234"/>
      <c r="BL40" s="18">
        <f>IF(AB41&gt;0,(BH40*AB41)+((BJ40-BH40)*V44),BJ40*V44)</f>
        <v>2.5901620370370373</v>
      </c>
      <c r="BM40" s="234"/>
      <c r="BN40" s="18">
        <f>(AL44*Z42)+(AB40*BB40)</f>
        <v>0</v>
      </c>
      <c r="BO40" s="234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34"/>
      <c r="AT41" s="199">
        <f>IF(AND(AN41&lt;AP46,AF42),AB39*AL45,AP46*AL45)</f>
        <v>0</v>
      </c>
      <c r="AU41" s="234"/>
      <c r="AV41" s="20">
        <f>IF(AF42,AL45-(AL45*AN41),IF(AF41,(1/6)*AL45,0))</f>
        <v>6.216388888888889</v>
      </c>
      <c r="AW41" s="234"/>
      <c r="AX41" s="20">
        <f t="shared" si="4"/>
        <v>3.1081944444444445</v>
      </c>
      <c r="AY41" s="234"/>
      <c r="AZ41" s="20">
        <f>AV41*AP46</f>
        <v>0</v>
      </c>
      <c r="BA41" s="234"/>
      <c r="BB41" s="199">
        <f t="shared" si="5"/>
        <v>0</v>
      </c>
      <c r="BC41" s="234"/>
      <c r="BD41" s="20">
        <f t="shared" si="6"/>
        <v>6.2163888888888881</v>
      </c>
      <c r="BE41" s="234"/>
      <c r="BF41" s="199"/>
      <c r="BG41" s="199"/>
      <c r="BH41" s="20">
        <f>IF(AB42&lt;0,BB41*BF40,BB41*BF39)</f>
        <v>0</v>
      </c>
      <c r="BI41" s="234"/>
      <c r="BJ41" s="199">
        <f>BH41+((BD41-BB41)*BF39)</f>
        <v>2.0721296296296297</v>
      </c>
      <c r="BK41" s="234"/>
      <c r="BL41" s="18">
        <f>IF(AB41&gt;0,(BH41*AB41)+((BJ41-BH41)*V44),BJ41*V44)</f>
        <v>2.0721296296296297</v>
      </c>
      <c r="BM41" s="234"/>
      <c r="BN41" s="18">
        <f>(AL44*Z42)+(AB40*BB41)</f>
        <v>0</v>
      </c>
      <c r="BO41" s="234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26" t="s">
        <v>24</v>
      </c>
      <c r="O42" s="226"/>
      <c r="P42" s="5" t="s">
        <v>19</v>
      </c>
      <c r="Q42" s="226" t="s">
        <v>25</v>
      </c>
      <c r="R42" s="226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34"/>
      <c r="AT42" s="199">
        <f>IF(AND(AN42&lt;AP46,AF42),AB39*AL45,AP46*AL45)</f>
        <v>0</v>
      </c>
      <c r="AU42" s="234"/>
      <c r="AV42" s="20">
        <f>IF(AF42,AL45-(AL45*AN42),IF(AF41,(1/6)*AL45,0))</f>
        <v>6.216388888888889</v>
      </c>
      <c r="AW42" s="234"/>
      <c r="AX42" s="20">
        <f t="shared" si="4"/>
        <v>3.1081944444444445</v>
      </c>
      <c r="AY42" s="234"/>
      <c r="AZ42" s="20">
        <f>AV42*AP46</f>
        <v>0</v>
      </c>
      <c r="BA42" s="234"/>
      <c r="BB42" s="199">
        <f t="shared" si="5"/>
        <v>0</v>
      </c>
      <c r="BC42" s="234"/>
      <c r="BD42" s="20">
        <f t="shared" si="6"/>
        <v>6.2163888888888881</v>
      </c>
      <c r="BE42" s="234"/>
      <c r="BF42" s="199"/>
      <c r="BG42" s="199"/>
      <c r="BH42" s="20">
        <f>IF(AB42&lt;0,BB42*BF40,BB42*BF39)</f>
        <v>0</v>
      </c>
      <c r="BI42" s="234"/>
      <c r="BJ42" s="199">
        <f>BH42+((BD42-BB42)*BF39)</f>
        <v>2.0721296296296297</v>
      </c>
      <c r="BK42" s="234"/>
      <c r="BL42" s="18">
        <f>IF(AB41&gt;0,(BH42*AB41)+((BJ42-BH42)*V44),BJ42*V44)</f>
        <v>2.0721296296296297</v>
      </c>
      <c r="BM42" s="234"/>
      <c r="BN42" s="18">
        <f>(AL44*Z42)+(AB40*BB42)</f>
        <v>0</v>
      </c>
      <c r="BO42" s="234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191" t="s">
        <v>16</v>
      </c>
      <c r="K43" s="226" t="s">
        <v>17</v>
      </c>
      <c r="L43" s="226"/>
      <c r="M43" s="226"/>
      <c r="N43" s="226" t="s">
        <v>28</v>
      </c>
      <c r="O43" s="226"/>
      <c r="P43" s="5">
        <v>0</v>
      </c>
      <c r="Q43" s="226" t="s">
        <v>27</v>
      </c>
      <c r="R43" s="226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34"/>
      <c r="AT43" s="199">
        <f>IF(AND(AN43&lt;AP46,AF42),AB39*AL45,AP46*AL45)</f>
        <v>0</v>
      </c>
      <c r="AU43" s="234"/>
      <c r="AV43" s="20">
        <f>IF(AF42,AL45-(AL45*AN43),IF(AF41,(1/6)*AL45,0))</f>
        <v>6.216388888888889</v>
      </c>
      <c r="AW43" s="234"/>
      <c r="AX43" s="20">
        <f t="shared" si="4"/>
        <v>3.1081944444444445</v>
      </c>
      <c r="AY43" s="234"/>
      <c r="AZ43" s="20">
        <f>AV43*AP46</f>
        <v>0</v>
      </c>
      <c r="BA43" s="234"/>
      <c r="BB43" s="199">
        <f t="shared" si="5"/>
        <v>0</v>
      </c>
      <c r="BC43" s="234"/>
      <c r="BD43" s="20">
        <f t="shared" si="6"/>
        <v>6.2163888888888881</v>
      </c>
      <c r="BE43" s="234"/>
      <c r="BF43" s="199"/>
      <c r="BG43" s="199"/>
      <c r="BH43" s="20">
        <f>IF(AB42&lt;0,BB43*BF40,BB43*BF39)</f>
        <v>0</v>
      </c>
      <c r="BI43" s="234"/>
      <c r="BJ43" s="199">
        <f>BH43+((BD43-BB43)*BF39)</f>
        <v>2.0721296296296297</v>
      </c>
      <c r="BK43" s="234"/>
      <c r="BL43" s="18">
        <f>IF(AB41&gt;0,(BH43*AB41)+((BJ43-BH43)*V44),BJ43*V44)</f>
        <v>2.0721296296296297</v>
      </c>
      <c r="BM43" s="234"/>
      <c r="BN43" s="18">
        <f>(AL44*Z42)+(AB40*BB43)</f>
        <v>0</v>
      </c>
      <c r="BO43" s="234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42" t="s">
        <v>30</v>
      </c>
      <c r="J44" s="242"/>
      <c r="K44" s="242" t="s">
        <v>31</v>
      </c>
      <c r="L44" s="242"/>
      <c r="M44" s="242"/>
      <c r="N44" s="226" t="s">
        <v>29</v>
      </c>
      <c r="O44" s="226"/>
      <c r="P44" s="5">
        <v>0</v>
      </c>
      <c r="Q44" s="226" t="s">
        <v>45</v>
      </c>
      <c r="R44" s="226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34"/>
      <c r="AT44" s="199">
        <f>IF(AND(AN44&lt;AP46,AF42),AB39*AL45,AP46*AL45)</f>
        <v>0</v>
      </c>
      <c r="AU44" s="234"/>
      <c r="AV44" s="20">
        <f>IF(AF42,AL45-(AL45*AN44),IF(AF41,(1/6)*AL45,0))</f>
        <v>7.7704861111111114</v>
      </c>
      <c r="AW44" s="234"/>
      <c r="AX44" s="20">
        <f t="shared" si="4"/>
        <v>2.5901620370370368</v>
      </c>
      <c r="AY44" s="234"/>
      <c r="AZ44" s="20">
        <f>AV44*AP46</f>
        <v>0</v>
      </c>
      <c r="BA44" s="234"/>
      <c r="BB44" s="199">
        <f t="shared" si="5"/>
        <v>0</v>
      </c>
      <c r="BC44" s="234"/>
      <c r="BD44" s="20">
        <f t="shared" si="6"/>
        <v>4.1442592592592593</v>
      </c>
      <c r="BE44" s="234"/>
      <c r="BF44" s="199"/>
      <c r="BG44" s="199"/>
      <c r="BH44" s="20">
        <f>IF(AB42&lt;0,BB44*BF40,BB44*BF39)</f>
        <v>0</v>
      </c>
      <c r="BI44" s="234"/>
      <c r="BJ44" s="199">
        <f>BH44+((BD44-BB44)*BF39)</f>
        <v>1.3814197530864198</v>
      </c>
      <c r="BK44" s="234"/>
      <c r="BL44" s="18">
        <f>IF(AB41&gt;0,(BH44*AB41)+((BJ44-BH44)*V44),BJ44*V44)</f>
        <v>1.3814197530864198</v>
      </c>
      <c r="BM44" s="234"/>
      <c r="BN44" s="18">
        <f>(AL44*Z42)+(AB40*BB44)</f>
        <v>0</v>
      </c>
      <c r="BO44" s="234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26" t="s">
        <v>26</v>
      </c>
      <c r="O45" s="226"/>
      <c r="P45" s="5">
        <v>0</v>
      </c>
      <c r="Q45" s="227" t="s">
        <v>58</v>
      </c>
      <c r="R45" s="227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41" t="str">
        <f>IF(I50="","",I50)</f>
        <v>Crowe v. T4</v>
      </c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198"/>
      <c r="AI48" s="198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198"/>
      <c r="BG48" s="198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36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34" t="s">
        <v>121</v>
      </c>
      <c r="AT49" s="199">
        <f>IF(AND(AN49&lt;AP56,AF52),AB49*AL55,AP56*AL55)</f>
        <v>0</v>
      </c>
      <c r="AU49" s="234" t="s">
        <v>109</v>
      </c>
      <c r="AV49" s="20">
        <f>IF(AF52,AL55-(AL55*AN49),IF(AF51,(1/6)*AL55,0))</f>
        <v>2.9328703703703711</v>
      </c>
      <c r="AW49" s="234" t="s">
        <v>60</v>
      </c>
      <c r="AX49" s="20">
        <f t="shared" ref="AX49:AX54" si="8">AV49*AP49</f>
        <v>2.444058641975309</v>
      </c>
      <c r="AY49" s="234" t="s">
        <v>122</v>
      </c>
      <c r="AZ49" s="20">
        <f>AV49*AP56</f>
        <v>0</v>
      </c>
      <c r="BA49" s="234" t="s">
        <v>110</v>
      </c>
      <c r="BB49" s="199">
        <f t="shared" ref="BB49:BB54" si="9">AT49+AZ49</f>
        <v>0</v>
      </c>
      <c r="BC49" s="234" t="s">
        <v>117</v>
      </c>
      <c r="BD49" s="20">
        <f t="shared" ref="BD49:BD54" si="10">SUM(AR49,AX49)</f>
        <v>8.3097993827160508</v>
      </c>
      <c r="BE49" s="234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34" t="s">
        <v>102</v>
      </c>
      <c r="BJ49" s="199">
        <f>BH49+((BD49-BB49)*BF49)</f>
        <v>2.7699331275720174</v>
      </c>
      <c r="BK49" s="234" t="s">
        <v>103</v>
      </c>
      <c r="BL49" s="18">
        <f>IF(AB51&gt;0,(BH49*AB51)+((BJ49-BH49)*V54),BJ49*V54)</f>
        <v>2.7699331275720174</v>
      </c>
      <c r="BM49" s="234" t="s">
        <v>65</v>
      </c>
      <c r="BN49" s="18">
        <f>(AL54*Z52)+(AB50*BB49)</f>
        <v>0</v>
      </c>
      <c r="BO49" s="234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34"/>
      <c r="AT50" s="199">
        <f>IF(AND(AN50&lt;AP56,AF52),AB49*AL55,AP56*AL55)</f>
        <v>0</v>
      </c>
      <c r="AU50" s="234"/>
      <c r="AV50" s="20">
        <f>IF(AF52,AL55-(AL55*AN50),IF(AF51,(1/6)*AL55,0))</f>
        <v>4.3993055555555562</v>
      </c>
      <c r="AW50" s="234"/>
      <c r="AX50" s="20">
        <f t="shared" si="8"/>
        <v>2.9328703703703707</v>
      </c>
      <c r="AY50" s="234"/>
      <c r="AZ50" s="20">
        <f>AV50*AP56</f>
        <v>0</v>
      </c>
      <c r="BA50" s="234"/>
      <c r="BB50" s="199">
        <f t="shared" si="9"/>
        <v>0</v>
      </c>
      <c r="BC50" s="234"/>
      <c r="BD50" s="20">
        <f t="shared" si="10"/>
        <v>7.3321759259259274</v>
      </c>
      <c r="BE50" s="234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34"/>
      <c r="BJ50" s="199">
        <f>BH50+((BD50-BB50)*BF49)</f>
        <v>2.4440586419753094</v>
      </c>
      <c r="BK50" s="234"/>
      <c r="BL50" s="18">
        <f>IF(AB51&gt;0,(BH50*AB51)+((BJ50-BH50)*V54),BJ50*V54)</f>
        <v>2.4440586419753094</v>
      </c>
      <c r="BM50" s="234"/>
      <c r="BN50" s="18">
        <f>(AL54*Z52)+(AB50*BB50)</f>
        <v>0</v>
      </c>
      <c r="BO50" s="234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34"/>
      <c r="AT51" s="199">
        <f>IF(AND(AN51&lt;AP56,AF52),AB49*AL55,AP56*AL55)</f>
        <v>0</v>
      </c>
      <c r="AU51" s="234"/>
      <c r="AV51" s="20">
        <f>IF(AF52,AL55-(AL55*AN51),IF(AF51,(1/6)*AL55,0))</f>
        <v>5.8657407407407423</v>
      </c>
      <c r="AW51" s="234"/>
      <c r="AX51" s="20">
        <f t="shared" si="8"/>
        <v>2.9328703703703711</v>
      </c>
      <c r="AY51" s="234"/>
      <c r="AZ51" s="20">
        <f>AV51*AP56</f>
        <v>0</v>
      </c>
      <c r="BA51" s="234"/>
      <c r="BB51" s="199">
        <f t="shared" si="9"/>
        <v>0</v>
      </c>
      <c r="BC51" s="234"/>
      <c r="BD51" s="20">
        <f t="shared" si="10"/>
        <v>5.8657407407407423</v>
      </c>
      <c r="BE51" s="234"/>
      <c r="BF51" s="199"/>
      <c r="BG51" s="199"/>
      <c r="BH51" s="20">
        <f>IF(AB52&lt;0,BB51*BF50,BB51*BF49)</f>
        <v>0</v>
      </c>
      <c r="BI51" s="234"/>
      <c r="BJ51" s="199">
        <f>BH51+((BD51-BB51)*BF49)</f>
        <v>1.9552469135802477</v>
      </c>
      <c r="BK51" s="234"/>
      <c r="BL51" s="18">
        <f>IF(AB51&gt;0,(BH51*AB51)+((BJ51-BH51)*V54),BJ51*V54)</f>
        <v>1.9552469135802477</v>
      </c>
      <c r="BM51" s="234"/>
      <c r="BN51" s="18">
        <f>(AL54*Z52)+(AB50*BB51)</f>
        <v>0</v>
      </c>
      <c r="BO51" s="234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26" t="s">
        <v>24</v>
      </c>
      <c r="O52" s="226"/>
      <c r="P52" s="5" t="s">
        <v>19</v>
      </c>
      <c r="Q52" s="226" t="s">
        <v>25</v>
      </c>
      <c r="R52" s="226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34"/>
      <c r="AT52" s="199">
        <f>IF(AND(AN52&lt;AP56,AF52),AB49*AL55,AP56*AL55)</f>
        <v>0</v>
      </c>
      <c r="AU52" s="234"/>
      <c r="AV52" s="20">
        <f>IF(AF52,AL55-(AL55*AN52),IF(AF51,(1/6)*AL55,0))</f>
        <v>5.8657407407407423</v>
      </c>
      <c r="AW52" s="234"/>
      <c r="AX52" s="20">
        <f t="shared" si="8"/>
        <v>2.9328703703703711</v>
      </c>
      <c r="AY52" s="234"/>
      <c r="AZ52" s="20">
        <f>AV52*AP56</f>
        <v>0</v>
      </c>
      <c r="BA52" s="234"/>
      <c r="BB52" s="199">
        <f t="shared" si="9"/>
        <v>0</v>
      </c>
      <c r="BC52" s="234"/>
      <c r="BD52" s="20">
        <f t="shared" si="10"/>
        <v>5.8657407407407423</v>
      </c>
      <c r="BE52" s="234"/>
      <c r="BF52" s="199"/>
      <c r="BG52" s="199"/>
      <c r="BH52" s="20">
        <f>IF(AB52&lt;0,BB52*BF50,BB52*BF49)</f>
        <v>0</v>
      </c>
      <c r="BI52" s="234"/>
      <c r="BJ52" s="199">
        <f>BH52+((BD52-BB52)*BF49)</f>
        <v>1.9552469135802477</v>
      </c>
      <c r="BK52" s="234"/>
      <c r="BL52" s="18">
        <f>IF(AB51&gt;0,(BH52*AB51)+((BJ52-BH52)*V54),BJ52*V54)</f>
        <v>1.9552469135802477</v>
      </c>
      <c r="BM52" s="234"/>
      <c r="BN52" s="18">
        <f>(AL54*Z52)+(AB50*BB52)</f>
        <v>0</v>
      </c>
      <c r="BO52" s="234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191" t="s">
        <v>16</v>
      </c>
      <c r="K53" s="226" t="s">
        <v>17</v>
      </c>
      <c r="L53" s="226"/>
      <c r="M53" s="226"/>
      <c r="N53" s="226" t="s">
        <v>28</v>
      </c>
      <c r="O53" s="226"/>
      <c r="P53" s="5">
        <v>0</v>
      </c>
      <c r="Q53" s="226" t="s">
        <v>27</v>
      </c>
      <c r="R53" s="226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34"/>
      <c r="AT53" s="199">
        <f>IF(AND(AN53&lt;AP56,AF52),AB49*AL55,AP56*AL55)</f>
        <v>0</v>
      </c>
      <c r="AU53" s="234"/>
      <c r="AV53" s="20">
        <f>IF(AF52,AL55-(AL55*AN53),IF(AF51,(1/6)*AL55,0))</f>
        <v>5.8657407407407423</v>
      </c>
      <c r="AW53" s="234"/>
      <c r="AX53" s="20">
        <f t="shared" si="8"/>
        <v>2.9328703703703711</v>
      </c>
      <c r="AY53" s="234"/>
      <c r="AZ53" s="20">
        <f>AV53*AP56</f>
        <v>0</v>
      </c>
      <c r="BA53" s="234"/>
      <c r="BB53" s="199">
        <f t="shared" si="9"/>
        <v>0</v>
      </c>
      <c r="BC53" s="234"/>
      <c r="BD53" s="20">
        <f t="shared" si="10"/>
        <v>5.8657407407407423</v>
      </c>
      <c r="BE53" s="234"/>
      <c r="BF53" s="199"/>
      <c r="BG53" s="199"/>
      <c r="BH53" s="20">
        <f>IF(AB52&lt;0,BB53*BF50,BB53*BF49)</f>
        <v>0</v>
      </c>
      <c r="BI53" s="234"/>
      <c r="BJ53" s="199">
        <f>BH53+((BD53-BB53)*BF49)</f>
        <v>1.9552469135802477</v>
      </c>
      <c r="BK53" s="234"/>
      <c r="BL53" s="18">
        <f>IF(AB51&gt;0,(BH53*AB51)+((BJ53-BH53)*V54),BJ53*V54)</f>
        <v>1.9552469135802477</v>
      </c>
      <c r="BM53" s="234"/>
      <c r="BN53" s="18">
        <f>(AL54*Z52)+(AB50*BB53)</f>
        <v>0</v>
      </c>
      <c r="BO53" s="234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42" t="s">
        <v>30</v>
      </c>
      <c r="J54" s="242"/>
      <c r="K54" s="242" t="s">
        <v>31</v>
      </c>
      <c r="L54" s="242"/>
      <c r="M54" s="242"/>
      <c r="N54" s="226" t="s">
        <v>29</v>
      </c>
      <c r="O54" s="226"/>
      <c r="P54" s="5">
        <v>0</v>
      </c>
      <c r="Q54" s="226" t="s">
        <v>45</v>
      </c>
      <c r="R54" s="226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34"/>
      <c r="AT54" s="199">
        <f>IF(AND(AN54&lt;AP56,AF52),AB49*AL55,AP56*AL55)</f>
        <v>0</v>
      </c>
      <c r="AU54" s="234"/>
      <c r="AV54" s="20">
        <f>IF(AF52,AL55-(AL55*AN54),IF(AF51,(1/6)*AL55,0))</f>
        <v>7.3321759259259274</v>
      </c>
      <c r="AW54" s="234"/>
      <c r="AX54" s="20">
        <f t="shared" si="8"/>
        <v>2.444058641975309</v>
      </c>
      <c r="AY54" s="234"/>
      <c r="AZ54" s="20">
        <f>AV54*AP56</f>
        <v>0</v>
      </c>
      <c r="BA54" s="234"/>
      <c r="BB54" s="199">
        <f t="shared" si="9"/>
        <v>0</v>
      </c>
      <c r="BC54" s="234"/>
      <c r="BD54" s="20">
        <f t="shared" si="10"/>
        <v>3.9104938271604945</v>
      </c>
      <c r="BE54" s="234"/>
      <c r="BF54" s="199"/>
      <c r="BG54" s="199"/>
      <c r="BH54" s="20">
        <f>IF(AB52&lt;0,BB54*BF50,BB54*BF49)</f>
        <v>0</v>
      </c>
      <c r="BI54" s="234"/>
      <c r="BJ54" s="199">
        <f>BH54+((BD54-BB54)*BF49)</f>
        <v>1.3034979423868316</v>
      </c>
      <c r="BK54" s="234"/>
      <c r="BL54" s="18">
        <f>IF(AB51&gt;0,(BH54*AB51)+((BJ54-BH54)*V54),BJ54*V54)</f>
        <v>1.3034979423868316</v>
      </c>
      <c r="BM54" s="234"/>
      <c r="BN54" s="18">
        <f>(AL54*Z52)+(AB50*BB54)</f>
        <v>0</v>
      </c>
      <c r="BO54" s="234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26" t="s">
        <v>26</v>
      </c>
      <c r="O55" s="226"/>
      <c r="P55" s="5">
        <v>0</v>
      </c>
      <c r="Q55" s="227" t="s">
        <v>58</v>
      </c>
      <c r="R55" s="227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41" t="str">
        <f>IF(I60="","",I60)</f>
        <v>Crowe v. T5</v>
      </c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198"/>
      <c r="AI58" s="198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198"/>
      <c r="BG58" s="198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36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34" t="s">
        <v>121</v>
      </c>
      <c r="AT59" s="199">
        <f>IF(AND(AN59&lt;AP66,AF62),AB59*AL65,AP66*AL65)</f>
        <v>0</v>
      </c>
      <c r="AU59" s="234" t="s">
        <v>109</v>
      </c>
      <c r="AV59" s="20">
        <f>IF(AF62,AL65-(AL65*AN59),IF(AF61,(1/6)*AL65,0))</f>
        <v>2.6703703703703709</v>
      </c>
      <c r="AW59" s="234" t="s">
        <v>60</v>
      </c>
      <c r="AX59" s="20">
        <f t="shared" ref="AX59:AX64" si="12">AV59*AP59</f>
        <v>2.225308641975309</v>
      </c>
      <c r="AY59" s="234" t="s">
        <v>122</v>
      </c>
      <c r="AZ59" s="20">
        <f>AV59*AP66</f>
        <v>0</v>
      </c>
      <c r="BA59" s="234" t="s">
        <v>110</v>
      </c>
      <c r="BB59" s="199">
        <f t="shared" ref="BB59:BB64" si="13">AT59+AZ59</f>
        <v>0</v>
      </c>
      <c r="BC59" s="234" t="s">
        <v>117</v>
      </c>
      <c r="BD59" s="20">
        <f t="shared" ref="BD59:BD64" si="14">SUM(AR59,AX59)</f>
        <v>7.5660493827160487</v>
      </c>
      <c r="BE59" s="234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34" t="s">
        <v>102</v>
      </c>
      <c r="BJ59" s="199">
        <f>BH59+((BD59-BB59)*BF59)</f>
        <v>2.5220164609053497</v>
      </c>
      <c r="BK59" s="234" t="s">
        <v>103</v>
      </c>
      <c r="BL59" s="18">
        <f>IF(AB61&gt;0,(BH59*AB61)+((BJ59-BH59)*V64),BJ59*V64)</f>
        <v>2.5220164609053497</v>
      </c>
      <c r="BM59" s="234" t="s">
        <v>65</v>
      </c>
      <c r="BN59" s="18">
        <f>(AL64*Z62)+(AB60*BB59)</f>
        <v>0</v>
      </c>
      <c r="BO59" s="234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34"/>
      <c r="AT60" s="199">
        <f>IF(AND(AN60&lt;AP66,AF62),AB59*AL65,AP66*AL65)</f>
        <v>0</v>
      </c>
      <c r="AU60" s="234"/>
      <c r="AV60" s="20">
        <f>IF(AF62,AL65-(AL65*AN60),IF(AF61,(1/6)*AL65,0))</f>
        <v>4.0055555555555555</v>
      </c>
      <c r="AW60" s="234"/>
      <c r="AX60" s="20">
        <f t="shared" si="12"/>
        <v>2.6703703703703701</v>
      </c>
      <c r="AY60" s="234"/>
      <c r="AZ60" s="20">
        <f>AV60*AP66</f>
        <v>0</v>
      </c>
      <c r="BA60" s="234"/>
      <c r="BB60" s="199">
        <f t="shared" si="13"/>
        <v>0</v>
      </c>
      <c r="BC60" s="234"/>
      <c r="BD60" s="20">
        <f t="shared" si="14"/>
        <v>6.6759259259259256</v>
      </c>
      <c r="BE60" s="234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34"/>
      <c r="BJ60" s="199">
        <f>BH60+((BD60-BB60)*BF59)</f>
        <v>2.225308641975309</v>
      </c>
      <c r="BK60" s="234"/>
      <c r="BL60" s="18">
        <f>IF(AB61&gt;0,(BH60*AB61)+((BJ60-BH60)*V64),BJ60*V64)</f>
        <v>2.225308641975309</v>
      </c>
      <c r="BM60" s="234"/>
      <c r="BN60" s="18">
        <f>(AL64*Z62)+(AB60*BB60)</f>
        <v>0</v>
      </c>
      <c r="BO60" s="234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34"/>
      <c r="AT61" s="199">
        <f>IF(AND(AN61&lt;AP66,AF62),AB59*AL65,AP66*AL65)</f>
        <v>0</v>
      </c>
      <c r="AU61" s="234"/>
      <c r="AV61" s="20">
        <f>IF(AF62,AL65-(AL65*AN61),IF(AF61,(1/6)*AL65,0))</f>
        <v>5.340740740740741</v>
      </c>
      <c r="AW61" s="234"/>
      <c r="AX61" s="20">
        <f t="shared" si="12"/>
        <v>2.6703703703703705</v>
      </c>
      <c r="AY61" s="234"/>
      <c r="AZ61" s="20">
        <f>AV61*AP66</f>
        <v>0</v>
      </c>
      <c r="BA61" s="234"/>
      <c r="BB61" s="199">
        <f t="shared" si="13"/>
        <v>0</v>
      </c>
      <c r="BC61" s="234"/>
      <c r="BD61" s="20">
        <f t="shared" si="14"/>
        <v>5.3407407407407401</v>
      </c>
      <c r="BE61" s="234"/>
      <c r="BF61" s="199"/>
      <c r="BG61" s="199"/>
      <c r="BH61" s="20">
        <f>IF(AB62&lt;0,BB61*BF60,BB61*BF59)</f>
        <v>0</v>
      </c>
      <c r="BI61" s="234"/>
      <c r="BJ61" s="199">
        <f>BH61+((BD61-BB61)*BF59)</f>
        <v>1.780246913580247</v>
      </c>
      <c r="BK61" s="234"/>
      <c r="BL61" s="18">
        <f>IF(AB61&gt;0,(BH61*AB61)+((BJ61-BH61)*V64),BJ61*V64)</f>
        <v>1.780246913580247</v>
      </c>
      <c r="BM61" s="234"/>
      <c r="BN61" s="18">
        <f>(AL64*Z62)+(AB60*BB61)</f>
        <v>0</v>
      </c>
      <c r="BO61" s="234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26" t="s">
        <v>24</v>
      </c>
      <c r="O62" s="226"/>
      <c r="P62" s="5" t="s">
        <v>19</v>
      </c>
      <c r="Q62" s="226" t="s">
        <v>25</v>
      </c>
      <c r="R62" s="226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34"/>
      <c r="AT62" s="199">
        <f>IF(AND(AN62&lt;AP66,AF62),AB59*AL65,AP66*AL65)</f>
        <v>0</v>
      </c>
      <c r="AU62" s="234"/>
      <c r="AV62" s="20">
        <f>IF(AF62,AL65-(AL65*AN62),IF(AF61,(1/6)*AL65,0))</f>
        <v>5.340740740740741</v>
      </c>
      <c r="AW62" s="234"/>
      <c r="AX62" s="20">
        <f t="shared" si="12"/>
        <v>2.6703703703703705</v>
      </c>
      <c r="AY62" s="234"/>
      <c r="AZ62" s="20">
        <f>AV62*AP66</f>
        <v>0</v>
      </c>
      <c r="BA62" s="234"/>
      <c r="BB62" s="199">
        <f t="shared" si="13"/>
        <v>0</v>
      </c>
      <c r="BC62" s="234"/>
      <c r="BD62" s="20">
        <f t="shared" si="14"/>
        <v>5.3407407407407401</v>
      </c>
      <c r="BE62" s="234"/>
      <c r="BF62" s="199"/>
      <c r="BG62" s="199"/>
      <c r="BH62" s="20">
        <f>IF(AB62&lt;0,BB62*BF60,BB62*BF59)</f>
        <v>0</v>
      </c>
      <c r="BI62" s="234"/>
      <c r="BJ62" s="199">
        <f>BH62+((BD62-BB62)*BF59)</f>
        <v>1.780246913580247</v>
      </c>
      <c r="BK62" s="234"/>
      <c r="BL62" s="18">
        <f>IF(AB61&gt;0,(BH62*AB61)+((BJ62-BH62)*V64),BJ62*V64)</f>
        <v>1.780246913580247</v>
      </c>
      <c r="BM62" s="234"/>
      <c r="BN62" s="18">
        <f>(AL64*Z62)+(AB60*BB62)</f>
        <v>0</v>
      </c>
      <c r="BO62" s="234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191" t="s">
        <v>16</v>
      </c>
      <c r="K63" s="226" t="s">
        <v>17</v>
      </c>
      <c r="L63" s="226"/>
      <c r="M63" s="226"/>
      <c r="N63" s="226" t="s">
        <v>28</v>
      </c>
      <c r="O63" s="226"/>
      <c r="P63" s="5">
        <v>0</v>
      </c>
      <c r="Q63" s="226" t="s">
        <v>27</v>
      </c>
      <c r="R63" s="226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34"/>
      <c r="AT63" s="199">
        <f>IF(AND(AN63&lt;AP66,AF62),AB59*AL65,AP66*AL65)</f>
        <v>0</v>
      </c>
      <c r="AU63" s="234"/>
      <c r="AV63" s="20">
        <f>IF(AF62,AL65-(AL65*AN63),IF(AF61,(1/6)*AL65,0))</f>
        <v>5.340740740740741</v>
      </c>
      <c r="AW63" s="234"/>
      <c r="AX63" s="20">
        <f t="shared" si="12"/>
        <v>2.6703703703703705</v>
      </c>
      <c r="AY63" s="234"/>
      <c r="AZ63" s="20">
        <f>AV63*AP66</f>
        <v>0</v>
      </c>
      <c r="BA63" s="234"/>
      <c r="BB63" s="199">
        <f t="shared" si="13"/>
        <v>0</v>
      </c>
      <c r="BC63" s="234"/>
      <c r="BD63" s="20">
        <f t="shared" si="14"/>
        <v>5.3407407407407401</v>
      </c>
      <c r="BE63" s="234"/>
      <c r="BF63" s="199"/>
      <c r="BG63" s="199"/>
      <c r="BH63" s="20">
        <f>IF(AB62&lt;0,BB63*BF60,BB63*BF59)</f>
        <v>0</v>
      </c>
      <c r="BI63" s="234"/>
      <c r="BJ63" s="199">
        <f>BH63+((BD63-BB63)*BF59)</f>
        <v>1.780246913580247</v>
      </c>
      <c r="BK63" s="234"/>
      <c r="BL63" s="18">
        <f>IF(AB61&gt;0,(BH63*AB61)+((BJ63-BH63)*V64),BJ63*V64)</f>
        <v>1.780246913580247</v>
      </c>
      <c r="BM63" s="234"/>
      <c r="BN63" s="18">
        <f>(AL64*Z62)+(AB60*BB63)</f>
        <v>0</v>
      </c>
      <c r="BO63" s="234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42" t="s">
        <v>30</v>
      </c>
      <c r="J64" s="242"/>
      <c r="K64" s="242" t="s">
        <v>31</v>
      </c>
      <c r="L64" s="242"/>
      <c r="M64" s="242"/>
      <c r="N64" s="226" t="s">
        <v>29</v>
      </c>
      <c r="O64" s="226"/>
      <c r="P64" s="5">
        <v>0</v>
      </c>
      <c r="Q64" s="226" t="s">
        <v>45</v>
      </c>
      <c r="R64" s="226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34"/>
      <c r="AT64" s="199">
        <f>IF(AND(AN64&lt;AP66,AF62),AB59*AL65,AP66*AL65)</f>
        <v>0</v>
      </c>
      <c r="AU64" s="234"/>
      <c r="AV64" s="20">
        <f>IF(AF62,AL65-(AL65*AN64),IF(AF61,(1/6)*AL65,0))</f>
        <v>6.6759259259259256</v>
      </c>
      <c r="AW64" s="234"/>
      <c r="AX64" s="20">
        <f t="shared" si="12"/>
        <v>2.2253086419753085</v>
      </c>
      <c r="AY64" s="234"/>
      <c r="AZ64" s="20">
        <f>AV64*AP66</f>
        <v>0</v>
      </c>
      <c r="BA64" s="234"/>
      <c r="BB64" s="199">
        <f t="shared" si="13"/>
        <v>0</v>
      </c>
      <c r="BC64" s="234"/>
      <c r="BD64" s="20">
        <f t="shared" si="14"/>
        <v>3.5604938271604936</v>
      </c>
      <c r="BE64" s="234"/>
      <c r="BF64" s="199"/>
      <c r="BG64" s="199"/>
      <c r="BH64" s="20">
        <f>IF(AB62&lt;0,BB64*BF60,BB64*BF59)</f>
        <v>0</v>
      </c>
      <c r="BI64" s="234"/>
      <c r="BJ64" s="199">
        <f>BH64+((BD64-BB64)*BF59)</f>
        <v>1.1868312757201647</v>
      </c>
      <c r="BK64" s="234"/>
      <c r="BL64" s="18">
        <f>IF(AB61&gt;0,(BH64*AB61)+((BJ64-BH64)*V64),BJ64*V64)</f>
        <v>1.1868312757201647</v>
      </c>
      <c r="BM64" s="234"/>
      <c r="BN64" s="18">
        <f>(AL64*Z62)+(AB60*BB64)</f>
        <v>0</v>
      </c>
      <c r="BO64" s="234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26" t="s">
        <v>26</v>
      </c>
      <c r="O65" s="226"/>
      <c r="P65" s="5">
        <v>0</v>
      </c>
      <c r="Q65" s="227" t="s">
        <v>58</v>
      </c>
      <c r="R65" s="227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41" t="str">
        <f>IF(I70="","",I70)</f>
        <v>Model 5</v>
      </c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198"/>
      <c r="AI68" s="198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198"/>
      <c r="BG68" s="198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36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26"/>
      <c r="R69" s="226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34" t="s">
        <v>121</v>
      </c>
      <c r="AT69" s="199">
        <f>IF(AND(AN69&lt;AP76,AF72),AB69*AL75,AP76*AL75)</f>
        <v>0</v>
      </c>
      <c r="AU69" s="234" t="s">
        <v>109</v>
      </c>
      <c r="AV69" s="20">
        <f>IF(AF72,AL75-(AL75*AN69),IF(AF71,(1/6)*AL75,0))</f>
        <v>0</v>
      </c>
      <c r="AW69" s="234" t="s">
        <v>60</v>
      </c>
      <c r="AX69" s="20">
        <f t="shared" ref="AX69:AX74" si="16">AV69*AP69</f>
        <v>0</v>
      </c>
      <c r="AY69" s="234" t="s">
        <v>122</v>
      </c>
      <c r="AZ69" s="20">
        <f>AV69*AP76</f>
        <v>0</v>
      </c>
      <c r="BA69" s="234" t="s">
        <v>110</v>
      </c>
      <c r="BB69" s="199">
        <f t="shared" ref="BB69:BB74" si="17">AT69+AZ69</f>
        <v>0</v>
      </c>
      <c r="BC69" s="234" t="s">
        <v>117</v>
      </c>
      <c r="BD69" s="20">
        <f t="shared" ref="BD69:BD74" si="18">SUM(AR69,AX69)</f>
        <v>3</v>
      </c>
      <c r="BE69" s="234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34" t="s">
        <v>102</v>
      </c>
      <c r="BJ69" s="199">
        <f>BH69+((BD69-BB69)*BF69)</f>
        <v>1</v>
      </c>
      <c r="BK69" s="234" t="s">
        <v>103</v>
      </c>
      <c r="BL69" s="18">
        <f>IF(AB71&gt;0,(BH69*AB71)+((BJ69-BH69)*V74),BJ69*V74)</f>
        <v>1</v>
      </c>
      <c r="BM69" s="234" t="s">
        <v>65</v>
      </c>
      <c r="BN69" s="18">
        <f>(AL74*Z72)+(AB70*BB69)</f>
        <v>0</v>
      </c>
      <c r="BO69" s="234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26"/>
      <c r="R70" s="226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34"/>
      <c r="AT70" s="199">
        <f>IF(AND(AN70&lt;AP76,AF72),AB69*AL75,AP76*AL75)</f>
        <v>0</v>
      </c>
      <c r="AU70" s="234"/>
      <c r="AV70" s="20">
        <f>IF(AF72,AL75-(AL75*AN70),IF(AF71,(1/6)*AL75,0))</f>
        <v>0</v>
      </c>
      <c r="AW70" s="234"/>
      <c r="AX70" s="20">
        <f t="shared" si="16"/>
        <v>0</v>
      </c>
      <c r="AY70" s="234"/>
      <c r="AZ70" s="20">
        <f>AV70*AP76</f>
        <v>0</v>
      </c>
      <c r="BA70" s="234"/>
      <c r="BB70" s="199">
        <f t="shared" si="17"/>
        <v>0</v>
      </c>
      <c r="BC70" s="234"/>
      <c r="BD70" s="20">
        <f t="shared" si="18"/>
        <v>2.25</v>
      </c>
      <c r="BE70" s="234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34"/>
      <c r="BJ70" s="199">
        <f>BH70+((BD70-BB70)*BF69)</f>
        <v>0.75000000000000011</v>
      </c>
      <c r="BK70" s="234"/>
      <c r="BL70" s="18">
        <f>IF(AB71&gt;0,(BH70*AB71)+((BJ70-BH70)*V74),BJ70*V74)</f>
        <v>0.75000000000000011</v>
      </c>
      <c r="BM70" s="234"/>
      <c r="BN70" s="18">
        <f>(AL74*Z72)+(AB70*BB70)</f>
        <v>0</v>
      </c>
      <c r="BO70" s="234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34"/>
      <c r="AT71" s="199">
        <f>IF(AND(AN71&lt;AP76,AF72),AB69*AL75,AP76*AL75)</f>
        <v>0</v>
      </c>
      <c r="AU71" s="234"/>
      <c r="AV71" s="20">
        <f>IF(AF72,AL75-(AL75*AN71),IF(AF71,(1/6)*AL75,0))</f>
        <v>0</v>
      </c>
      <c r="AW71" s="234"/>
      <c r="AX71" s="20">
        <f t="shared" si="16"/>
        <v>0</v>
      </c>
      <c r="AY71" s="234"/>
      <c r="AZ71" s="20">
        <f>AV71*AP76</f>
        <v>0</v>
      </c>
      <c r="BA71" s="234"/>
      <c r="BB71" s="199">
        <f t="shared" si="17"/>
        <v>0</v>
      </c>
      <c r="BC71" s="234"/>
      <c r="BD71" s="20">
        <f t="shared" si="18"/>
        <v>1.5</v>
      </c>
      <c r="BE71" s="234"/>
      <c r="BF71" s="199"/>
      <c r="BG71" s="199"/>
      <c r="BH71" s="20">
        <f>IF(AB72&lt;0,BB71*BF70,BB71*BF69)</f>
        <v>0</v>
      </c>
      <c r="BI71" s="234"/>
      <c r="BJ71" s="199">
        <f>BH71+((BD71-BB71)*BF69)</f>
        <v>0.5</v>
      </c>
      <c r="BK71" s="234"/>
      <c r="BL71" s="18">
        <f>IF(AB71&gt;0,(BH71*AB71)+((BJ71-BH71)*V74),BJ71*V74)</f>
        <v>0.5</v>
      </c>
      <c r="BM71" s="234"/>
      <c r="BN71" s="18">
        <f>(AL74*Z72)+(AB70*BB71)</f>
        <v>0</v>
      </c>
      <c r="BO71" s="234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26" t="s">
        <v>24</v>
      </c>
      <c r="O72" s="226"/>
      <c r="P72" s="5" t="s">
        <v>19</v>
      </c>
      <c r="Q72" s="226" t="s">
        <v>25</v>
      </c>
      <c r="R72" s="226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34"/>
      <c r="AT72" s="199">
        <f>IF(AND(AN72&lt;AP76,AF72),AB69*AL75,AP76*AL75)</f>
        <v>0</v>
      </c>
      <c r="AU72" s="234"/>
      <c r="AV72" s="20">
        <f>IF(AF72,AL75-(AL75*AN72),IF(AF71,(1/6)*AL75,0))</f>
        <v>0</v>
      </c>
      <c r="AW72" s="234"/>
      <c r="AX72" s="20">
        <f t="shared" si="16"/>
        <v>0</v>
      </c>
      <c r="AY72" s="234"/>
      <c r="AZ72" s="20">
        <f>AV72*AP76</f>
        <v>0</v>
      </c>
      <c r="BA72" s="234"/>
      <c r="BB72" s="199">
        <f t="shared" si="17"/>
        <v>0</v>
      </c>
      <c r="BC72" s="234"/>
      <c r="BD72" s="20">
        <f t="shared" si="18"/>
        <v>1.5</v>
      </c>
      <c r="BE72" s="234"/>
      <c r="BF72" s="199"/>
      <c r="BG72" s="199"/>
      <c r="BH72" s="20">
        <f>IF(AB72&lt;0,BB72*BF70,BB72*BF69)</f>
        <v>0</v>
      </c>
      <c r="BI72" s="234"/>
      <c r="BJ72" s="199">
        <f>BH72+((BD72-BB72)*BF69)</f>
        <v>0.5</v>
      </c>
      <c r="BK72" s="234"/>
      <c r="BL72" s="18">
        <f>IF(AB71&gt;0,(BH72*AB71)+((BJ72-BH72)*V74),BJ72*V74)</f>
        <v>0.5</v>
      </c>
      <c r="BM72" s="234"/>
      <c r="BN72" s="18">
        <f>(AL74*Z72)+(AB70*BB72)</f>
        <v>0</v>
      </c>
      <c r="BO72" s="234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191" t="s">
        <v>16</v>
      </c>
      <c r="K73" s="226" t="s">
        <v>17</v>
      </c>
      <c r="L73" s="226"/>
      <c r="M73" s="226"/>
      <c r="N73" s="226" t="s">
        <v>28</v>
      </c>
      <c r="O73" s="226"/>
      <c r="P73" s="5">
        <v>0</v>
      </c>
      <c r="Q73" s="226" t="s">
        <v>27</v>
      </c>
      <c r="R73" s="226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34"/>
      <c r="AT73" s="199">
        <f>IF(AND(AN73&lt;AP76,AF72),AB69*AL75,AP76*AL75)</f>
        <v>0</v>
      </c>
      <c r="AU73" s="234"/>
      <c r="AV73" s="20">
        <f>IF(AF72,AL75-(AL75*AN73),IF(AF71,(1/6)*AL75,0))</f>
        <v>0</v>
      </c>
      <c r="AW73" s="234"/>
      <c r="AX73" s="20">
        <f t="shared" si="16"/>
        <v>0</v>
      </c>
      <c r="AY73" s="234"/>
      <c r="AZ73" s="20">
        <f>AV73*AP76</f>
        <v>0</v>
      </c>
      <c r="BA73" s="234"/>
      <c r="BB73" s="199">
        <f t="shared" si="17"/>
        <v>0</v>
      </c>
      <c r="BC73" s="234"/>
      <c r="BD73" s="20">
        <f t="shared" si="18"/>
        <v>1.5</v>
      </c>
      <c r="BE73" s="234"/>
      <c r="BF73" s="199"/>
      <c r="BG73" s="199"/>
      <c r="BH73" s="20">
        <f>IF(AB72&lt;0,BB73*BF70,BB73*BF69)</f>
        <v>0</v>
      </c>
      <c r="BI73" s="234"/>
      <c r="BJ73" s="199">
        <f>BH73+((BD73-BB73)*BF69)</f>
        <v>0.5</v>
      </c>
      <c r="BK73" s="234"/>
      <c r="BL73" s="18">
        <f>IF(AB71&gt;0,(BH73*AB71)+((BJ73-BH73)*V74),BJ73*V74)</f>
        <v>0.5</v>
      </c>
      <c r="BM73" s="234"/>
      <c r="BN73" s="18">
        <f>(AL74*Z72)+(AB70*BB73)</f>
        <v>0</v>
      </c>
      <c r="BO73" s="234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42" t="s">
        <v>30</v>
      </c>
      <c r="J74" s="242"/>
      <c r="K74" s="242" t="s">
        <v>31</v>
      </c>
      <c r="L74" s="242"/>
      <c r="M74" s="242"/>
      <c r="N74" s="226" t="s">
        <v>29</v>
      </c>
      <c r="O74" s="226"/>
      <c r="P74" s="5">
        <v>0</v>
      </c>
      <c r="Q74" s="226" t="s">
        <v>45</v>
      </c>
      <c r="R74" s="226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34"/>
      <c r="AT74" s="199">
        <f>IF(AND(AN74&lt;AP76,AF72),AB69*AL75,AP76*AL75)</f>
        <v>0</v>
      </c>
      <c r="AU74" s="234"/>
      <c r="AV74" s="20">
        <f>IF(AF72,AL75-(AL75*AN74),IF(AF71,(1/6)*AL75,0))</f>
        <v>0</v>
      </c>
      <c r="AW74" s="234"/>
      <c r="AX74" s="20">
        <f t="shared" si="16"/>
        <v>0</v>
      </c>
      <c r="AY74" s="234"/>
      <c r="AZ74" s="20">
        <f>AV74*AP76</f>
        <v>0</v>
      </c>
      <c r="BA74" s="234"/>
      <c r="BB74" s="199">
        <f t="shared" si="17"/>
        <v>0</v>
      </c>
      <c r="BC74" s="234"/>
      <c r="BD74" s="20">
        <f t="shared" si="18"/>
        <v>0.75</v>
      </c>
      <c r="BE74" s="234"/>
      <c r="BF74" s="199"/>
      <c r="BG74" s="199"/>
      <c r="BH74" s="20">
        <f>IF(AB72&lt;0,BB74*BF70,BB74*BF69)</f>
        <v>0</v>
      </c>
      <c r="BI74" s="234"/>
      <c r="BJ74" s="199">
        <f>BH74+((BD74-BB74)*BF69)</f>
        <v>0.25</v>
      </c>
      <c r="BK74" s="234"/>
      <c r="BL74" s="18">
        <f>IF(AB71&gt;0,(BH74*AB71)+((BJ74-BH74)*V74),BJ74*V74)</f>
        <v>0.25</v>
      </c>
      <c r="BM74" s="234"/>
      <c r="BN74" s="18">
        <f>(AL74*Z72)+(AB70*BB74)</f>
        <v>0</v>
      </c>
      <c r="BO74" s="234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26" t="s">
        <v>26</v>
      </c>
      <c r="O75" s="226"/>
      <c r="P75" s="5">
        <v>0</v>
      </c>
      <c r="Q75" s="227" t="s">
        <v>58</v>
      </c>
      <c r="R75" s="227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7" t="str">
        <f>IF(I80="","",I80)</f>
        <v>Model 6</v>
      </c>
      <c r="C78" s="237"/>
      <c r="D78" s="36"/>
      <c r="E78" s="37" t="s">
        <v>11</v>
      </c>
      <c r="F78" s="36" t="s">
        <v>7</v>
      </c>
      <c r="G78" s="239"/>
      <c r="H78" s="82"/>
      <c r="I78" s="241" t="str">
        <f>IF(I80="","",I80)</f>
        <v>Model 6</v>
      </c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198"/>
      <c r="AI78" s="198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198"/>
      <c r="BG78" s="198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36"/>
    </row>
    <row r="79" spans="1:71" ht="15" customHeight="1">
      <c r="A79" s="155"/>
      <c r="B79" s="238"/>
      <c r="C79" s="238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40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26"/>
      <c r="R79" s="226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34" t="s">
        <v>121</v>
      </c>
      <c r="AT79" s="199">
        <f>IF(AND(AN79&lt;AP86,AF82),AB79*AL85,AP86*AL85)</f>
        <v>0</v>
      </c>
      <c r="AU79" s="234" t="s">
        <v>109</v>
      </c>
      <c r="AV79" s="20">
        <f>IF(AF82,AL85-(AL85*AN79),IF(AF81,(1/6)*AL85,0))</f>
        <v>0</v>
      </c>
      <c r="AW79" s="234" t="s">
        <v>60</v>
      </c>
      <c r="AX79" s="20">
        <f t="shared" ref="AX79:AX84" si="20">AV79*AP79</f>
        <v>0</v>
      </c>
      <c r="AY79" s="234" t="s">
        <v>122</v>
      </c>
      <c r="AZ79" s="20">
        <f>AV79*AP86</f>
        <v>0</v>
      </c>
      <c r="BA79" s="234" t="s">
        <v>110</v>
      </c>
      <c r="BB79" s="199">
        <f t="shared" ref="BB79:BB84" si="21">AT79+AZ79</f>
        <v>0</v>
      </c>
      <c r="BC79" s="234" t="s">
        <v>117</v>
      </c>
      <c r="BD79" s="20">
        <f t="shared" ref="BD79:BD84" si="22">SUM(AR79,AX79)</f>
        <v>3</v>
      </c>
      <c r="BE79" s="234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34" t="s">
        <v>102</v>
      </c>
      <c r="BJ79" s="199">
        <f>BH79+((BD79-BB79)*BF79)</f>
        <v>1</v>
      </c>
      <c r="BK79" s="234" t="s">
        <v>103</v>
      </c>
      <c r="BL79" s="18">
        <f>IF(AB81&gt;0,(BH79*AB81)+((BJ79-BH79)*V84),BJ79*V84)</f>
        <v>1</v>
      </c>
      <c r="BM79" s="234" t="s">
        <v>65</v>
      </c>
      <c r="BN79" s="18">
        <f>(AL84*Z82)+(AB80*BB79)</f>
        <v>0</v>
      </c>
      <c r="BO79" s="234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38"/>
      <c r="C80" s="238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40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26"/>
      <c r="R80" s="226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34"/>
      <c r="AT80" s="199">
        <f>IF(AND(AN80&lt;AP86,AF82),AB79*AL85,AP86*AL85)</f>
        <v>0</v>
      </c>
      <c r="AU80" s="234"/>
      <c r="AV80" s="20">
        <f>IF(AF82,AL85-(AL85*AN80),IF(AF81,(1/6)*AL85,0))</f>
        <v>0</v>
      </c>
      <c r="AW80" s="234"/>
      <c r="AX80" s="20">
        <f t="shared" si="20"/>
        <v>0</v>
      </c>
      <c r="AY80" s="234"/>
      <c r="AZ80" s="20">
        <f>AV80*AP86</f>
        <v>0</v>
      </c>
      <c r="BA80" s="234"/>
      <c r="BB80" s="199">
        <f t="shared" si="21"/>
        <v>0</v>
      </c>
      <c r="BC80" s="234"/>
      <c r="BD80" s="20">
        <f t="shared" si="22"/>
        <v>2.25</v>
      </c>
      <c r="BE80" s="234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34"/>
      <c r="BJ80" s="199">
        <f>BH80+((BD80-BB80)*BF79)</f>
        <v>0.75000000000000011</v>
      </c>
      <c r="BK80" s="234"/>
      <c r="BL80" s="18">
        <f>IF(AB81&gt;0,(BH80*AB81)+((BJ80-BH80)*V84),BJ80*V84)</f>
        <v>0.75000000000000011</v>
      </c>
      <c r="BM80" s="234"/>
      <c r="BN80" s="18">
        <f>(AL84*Z82)+(AB80*BB80)</f>
        <v>0</v>
      </c>
      <c r="BO80" s="234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38"/>
      <c r="C81" s="238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40"/>
      <c r="H81" s="84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34"/>
      <c r="AT81" s="199">
        <f>IF(AND(AN81&lt;AP86,AF82),AB79*AL85,AP86*AL85)</f>
        <v>0</v>
      </c>
      <c r="AU81" s="234"/>
      <c r="AV81" s="20">
        <f>IF(AF82,AL85-(AL85*AN81),IF(AF81,(1/6)*AL85,0))</f>
        <v>0</v>
      </c>
      <c r="AW81" s="234"/>
      <c r="AX81" s="20">
        <f t="shared" si="20"/>
        <v>0</v>
      </c>
      <c r="AY81" s="234"/>
      <c r="AZ81" s="20">
        <f>AV81*AP86</f>
        <v>0</v>
      </c>
      <c r="BA81" s="234"/>
      <c r="BB81" s="199">
        <f t="shared" si="21"/>
        <v>0</v>
      </c>
      <c r="BC81" s="234"/>
      <c r="BD81" s="20">
        <f t="shared" si="22"/>
        <v>1.5</v>
      </c>
      <c r="BE81" s="234"/>
      <c r="BF81" s="199"/>
      <c r="BG81" s="199"/>
      <c r="BH81" s="20">
        <f>IF(AB82&lt;0,BB81*BF80,BB81*BF79)</f>
        <v>0</v>
      </c>
      <c r="BI81" s="234"/>
      <c r="BJ81" s="199">
        <f>BH81+((BD81-BB81)*BF79)</f>
        <v>0.5</v>
      </c>
      <c r="BK81" s="234"/>
      <c r="BL81" s="18">
        <f>IF(AB81&gt;0,(BH81*AB81)+((BJ81-BH81)*V84),BJ81*V84)</f>
        <v>0.5</v>
      </c>
      <c r="BM81" s="234"/>
      <c r="BN81" s="18">
        <f>(AL84*Z82)+(AB80*BB81)</f>
        <v>0</v>
      </c>
      <c r="BO81" s="234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40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26" t="s">
        <v>24</v>
      </c>
      <c r="O82" s="226"/>
      <c r="P82" s="5" t="s">
        <v>19</v>
      </c>
      <c r="Q82" s="226" t="s">
        <v>25</v>
      </c>
      <c r="R82" s="226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34"/>
      <c r="AT82" s="199">
        <f>IF(AND(AN82&lt;AP86,AF82),AB79*AL85,AP86*AL85)</f>
        <v>0</v>
      </c>
      <c r="AU82" s="234"/>
      <c r="AV82" s="20">
        <f>IF(AF82,AL85-(AL85*AN82),IF(AF81,(1/6)*AL85,0))</f>
        <v>0</v>
      </c>
      <c r="AW82" s="234"/>
      <c r="AX82" s="20">
        <f t="shared" si="20"/>
        <v>0</v>
      </c>
      <c r="AY82" s="234"/>
      <c r="AZ82" s="20">
        <f>AV82*AP86</f>
        <v>0</v>
      </c>
      <c r="BA82" s="234"/>
      <c r="BB82" s="199">
        <f t="shared" si="21"/>
        <v>0</v>
      </c>
      <c r="BC82" s="234"/>
      <c r="BD82" s="20">
        <f t="shared" si="22"/>
        <v>1.5</v>
      </c>
      <c r="BE82" s="234"/>
      <c r="BF82" s="199"/>
      <c r="BG82" s="199"/>
      <c r="BH82" s="20">
        <f>IF(AB82&lt;0,BB82*BF80,BB82*BF79)</f>
        <v>0</v>
      </c>
      <c r="BI82" s="234"/>
      <c r="BJ82" s="199">
        <f>BH82+((BD82-BB82)*BF79)</f>
        <v>0.5</v>
      </c>
      <c r="BK82" s="234"/>
      <c r="BL82" s="18">
        <f>IF(AB81&gt;0,(BH82*AB81)+((BJ82-BH82)*V84),BJ82*V84)</f>
        <v>0.5</v>
      </c>
      <c r="BM82" s="234"/>
      <c r="BN82" s="18">
        <f>(AL84*Z82)+(AB80*BB82)</f>
        <v>0</v>
      </c>
      <c r="BO82" s="234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40"/>
      <c r="H83" s="87"/>
      <c r="I83" s="80"/>
      <c r="J83" s="191" t="s">
        <v>16</v>
      </c>
      <c r="K83" s="226" t="s">
        <v>17</v>
      </c>
      <c r="L83" s="226"/>
      <c r="M83" s="226"/>
      <c r="N83" s="226" t="s">
        <v>28</v>
      </c>
      <c r="O83" s="226"/>
      <c r="P83" s="5">
        <v>0</v>
      </c>
      <c r="Q83" s="226" t="s">
        <v>27</v>
      </c>
      <c r="R83" s="226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34"/>
      <c r="AT83" s="199">
        <f>IF(AND(AN83&lt;AP86,AF82),AB79*AL85,AP86*AL85)</f>
        <v>0</v>
      </c>
      <c r="AU83" s="234"/>
      <c r="AV83" s="20">
        <f>IF(AF82,AL85-(AL85*AN83),IF(AF81,(1/6)*AL85,0))</f>
        <v>0</v>
      </c>
      <c r="AW83" s="234"/>
      <c r="AX83" s="20">
        <f t="shared" si="20"/>
        <v>0</v>
      </c>
      <c r="AY83" s="234"/>
      <c r="AZ83" s="20">
        <f>AV83*AP86</f>
        <v>0</v>
      </c>
      <c r="BA83" s="234"/>
      <c r="BB83" s="199">
        <f t="shared" si="21"/>
        <v>0</v>
      </c>
      <c r="BC83" s="234"/>
      <c r="BD83" s="20">
        <f t="shared" si="22"/>
        <v>1.5</v>
      </c>
      <c r="BE83" s="234"/>
      <c r="BF83" s="199"/>
      <c r="BG83" s="199"/>
      <c r="BH83" s="20">
        <f>IF(AB82&lt;0,BB83*BF80,BB83*BF79)</f>
        <v>0</v>
      </c>
      <c r="BI83" s="234"/>
      <c r="BJ83" s="199">
        <f>BH83+((BD83-BB83)*BF79)</f>
        <v>0.5</v>
      </c>
      <c r="BK83" s="234"/>
      <c r="BL83" s="18">
        <f>IF(AB81&gt;0,(BH83*AB81)+((BJ83-BH83)*V84),BJ83*V84)</f>
        <v>0.5</v>
      </c>
      <c r="BM83" s="234"/>
      <c r="BN83" s="18">
        <f>(AL84*Z82)+(AB80*BB83)</f>
        <v>0</v>
      </c>
      <c r="BO83" s="234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40"/>
      <c r="H84" s="84"/>
      <c r="I84" s="242" t="s">
        <v>30</v>
      </c>
      <c r="J84" s="242"/>
      <c r="K84" s="242" t="s">
        <v>31</v>
      </c>
      <c r="L84" s="242"/>
      <c r="M84" s="242"/>
      <c r="N84" s="226" t="s">
        <v>29</v>
      </c>
      <c r="O84" s="226"/>
      <c r="P84" s="5">
        <v>0</v>
      </c>
      <c r="Q84" s="226" t="s">
        <v>45</v>
      </c>
      <c r="R84" s="226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34"/>
      <c r="AT84" s="199">
        <f>IF(AND(AN84&lt;AP86,AF82),AB79*AL85,AP86*AL85)</f>
        <v>0</v>
      </c>
      <c r="AU84" s="234"/>
      <c r="AV84" s="20">
        <f>IF(AF82,AL85-(AL85*AN84),IF(AF81,(1/6)*AL85,0))</f>
        <v>0</v>
      </c>
      <c r="AW84" s="234"/>
      <c r="AX84" s="20">
        <f t="shared" si="20"/>
        <v>0</v>
      </c>
      <c r="AY84" s="234"/>
      <c r="AZ84" s="20">
        <f>AV84*AP86</f>
        <v>0</v>
      </c>
      <c r="BA84" s="234"/>
      <c r="BB84" s="199">
        <f t="shared" si="21"/>
        <v>0</v>
      </c>
      <c r="BC84" s="234"/>
      <c r="BD84" s="20">
        <f t="shared" si="22"/>
        <v>0.75</v>
      </c>
      <c r="BE84" s="234"/>
      <c r="BF84" s="199"/>
      <c r="BG84" s="199"/>
      <c r="BH84" s="20">
        <f>IF(AB82&lt;0,BB84*BF80,BB84*BF79)</f>
        <v>0</v>
      </c>
      <c r="BI84" s="234"/>
      <c r="BJ84" s="199">
        <f>BH84+((BD84-BB84)*BF79)</f>
        <v>0.25</v>
      </c>
      <c r="BK84" s="234"/>
      <c r="BL84" s="18">
        <f>IF(AB81&gt;0,(BH84*AB81)+((BJ84-BH84)*V84),BJ84*V84)</f>
        <v>0.25</v>
      </c>
      <c r="BM84" s="234"/>
      <c r="BN84" s="18">
        <f>(AL84*Z82)+(AB80*BB84)</f>
        <v>0</v>
      </c>
      <c r="BO84" s="234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40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26" t="s">
        <v>26</v>
      </c>
      <c r="O85" s="226"/>
      <c r="P85" s="5">
        <v>0</v>
      </c>
      <c r="Q85" s="227" t="s">
        <v>58</v>
      </c>
      <c r="R85" s="227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40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28" t="s">
        <v>85</v>
      </c>
      <c r="B89" s="229"/>
      <c r="C89" s="229"/>
      <c r="D89" s="95"/>
      <c r="E89" s="96" t="s">
        <v>11</v>
      </c>
      <c r="F89" s="95" t="s">
        <v>7</v>
      </c>
      <c r="G89" s="232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18" t="s">
        <v>77</v>
      </c>
      <c r="W89" s="219"/>
      <c r="X89" s="219"/>
      <c r="Y89" s="219"/>
      <c r="Z89" s="219"/>
      <c r="AA89" s="219"/>
      <c r="AB89" s="219"/>
      <c r="AC89" s="219"/>
      <c r="AD89" s="219" t="s">
        <v>21</v>
      </c>
      <c r="AE89" s="219"/>
      <c r="AF89" s="219"/>
      <c r="AG89" s="219"/>
      <c r="AH89" s="219" t="s">
        <v>76</v>
      </c>
      <c r="AI89" s="219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30"/>
      <c r="B90" s="231"/>
      <c r="C90" s="231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33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30"/>
      <c r="B91" s="231"/>
      <c r="C91" s="231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33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30"/>
      <c r="B92" s="231"/>
      <c r="C92" s="231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33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30"/>
      <c r="B93" s="231"/>
      <c r="C93" s="231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33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30"/>
      <c r="B94" s="231"/>
      <c r="C94" s="231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33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33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33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33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0" t="s">
        <v>86</v>
      </c>
      <c r="B99" s="221"/>
      <c r="C99" s="221"/>
      <c r="D99" s="105"/>
      <c r="E99" s="106" t="s">
        <v>11</v>
      </c>
      <c r="F99" s="105" t="s">
        <v>7</v>
      </c>
      <c r="G99" s="224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2"/>
      <c r="B100" s="223"/>
      <c r="C100" s="223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25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2"/>
      <c r="B101" s="223"/>
      <c r="C101" s="223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25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2"/>
      <c r="B102" s="223"/>
      <c r="C102" s="223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25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2"/>
      <c r="B103" s="223"/>
      <c r="C103" s="223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25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2"/>
      <c r="B104" s="223"/>
      <c r="C104" s="223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25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2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25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25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0" t="s">
        <v>87</v>
      </c>
      <c r="B109" s="211"/>
      <c r="C109" s="211"/>
      <c r="D109" s="141"/>
      <c r="E109" s="142" t="s">
        <v>11</v>
      </c>
      <c r="F109" s="141" t="s">
        <v>7</v>
      </c>
      <c r="G109" s="21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2"/>
      <c r="B110" s="213"/>
      <c r="C110" s="213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15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2"/>
      <c r="B111" s="213"/>
      <c r="C111" s="213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1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2"/>
      <c r="B112" s="213"/>
      <c r="C112" s="213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1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2"/>
      <c r="B113" s="213"/>
      <c r="C113" s="213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1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2"/>
      <c r="B114" s="213"/>
      <c r="C114" s="213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15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15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15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15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2018-01-04T07:16:02Z</dcterms:modified>
</cp:coreProperties>
</file>