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amW\Desktop\mathhammer\"/>
    </mc:Choice>
  </mc:AlternateContent>
  <bookViews>
    <workbookView xWindow="0" yWindow="0" windowWidth="20490" windowHeight="7530"/>
  </bookViews>
  <sheets>
    <sheet name="Sheet 1" sheetId="2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86" i="25" l="1"/>
  <c r="AD85" i="25"/>
  <c r="V85" i="25"/>
  <c r="AV84" i="25"/>
  <c r="V84" i="25"/>
  <c r="AV83" i="25"/>
  <c r="V83" i="25"/>
  <c r="AV82" i="25"/>
  <c r="AB82" i="25"/>
  <c r="Z82" i="25"/>
  <c r="X82" i="25"/>
  <c r="AN79" i="25" s="1"/>
  <c r="V82" i="25"/>
  <c r="AV81" i="25"/>
  <c r="AH81" i="25"/>
  <c r="AB81" i="25"/>
  <c r="Z81" i="25"/>
  <c r="X81" i="25"/>
  <c r="AN84" i="25" s="1"/>
  <c r="V81" i="25"/>
  <c r="AV80" i="25"/>
  <c r="AH80" i="25"/>
  <c r="AB80" i="25"/>
  <c r="Z80" i="25"/>
  <c r="Y80" i="25"/>
  <c r="X80" i="25"/>
  <c r="V80" i="25"/>
  <c r="AV79" i="25"/>
  <c r="AB79" i="25"/>
  <c r="AP86" i="25" s="1"/>
  <c r="Z79" i="25"/>
  <c r="Y79" i="25"/>
  <c r="X79" i="25"/>
  <c r="AJ81" i="25" s="1"/>
  <c r="V79" i="25"/>
  <c r="BF80" i="25" s="1"/>
  <c r="AK76" i="25"/>
  <c r="AD75" i="25"/>
  <c r="V75" i="25"/>
  <c r="AV74" i="25"/>
  <c r="V74" i="25"/>
  <c r="AV73" i="25"/>
  <c r="AJ73" i="25"/>
  <c r="V73" i="25"/>
  <c r="AV72" i="25"/>
  <c r="AB72" i="25"/>
  <c r="Z72" i="25"/>
  <c r="X72" i="25"/>
  <c r="AN69" i="25" s="1"/>
  <c r="V72" i="25"/>
  <c r="AV71" i="25"/>
  <c r="AH71" i="25"/>
  <c r="AB71" i="25"/>
  <c r="Z71" i="25"/>
  <c r="X71" i="25"/>
  <c r="AN74" i="25" s="1"/>
  <c r="V71" i="25"/>
  <c r="AV70" i="25"/>
  <c r="AH70" i="25"/>
  <c r="AB70" i="25"/>
  <c r="Z70" i="25"/>
  <c r="Y70" i="25"/>
  <c r="X70" i="25"/>
  <c r="V70" i="25"/>
  <c r="AV69" i="25"/>
  <c r="AB69" i="25"/>
  <c r="AP76" i="25" s="1"/>
  <c r="Z69" i="25"/>
  <c r="Y69" i="25"/>
  <c r="X69" i="25"/>
  <c r="AJ71" i="25" s="1"/>
  <c r="V69" i="25"/>
  <c r="BF70" i="25" s="1"/>
  <c r="AK66" i="25"/>
  <c r="AD65" i="25"/>
  <c r="V65" i="25"/>
  <c r="V64" i="25"/>
  <c r="V63" i="25"/>
  <c r="AB62" i="25"/>
  <c r="Z62" i="25"/>
  <c r="X62" i="25"/>
  <c r="V62" i="25"/>
  <c r="AH61" i="25"/>
  <c r="AB61" i="25"/>
  <c r="Z61" i="25"/>
  <c r="X61" i="25"/>
  <c r="V61" i="25"/>
  <c r="AH60" i="25"/>
  <c r="AB60" i="25"/>
  <c r="Z60" i="25"/>
  <c r="Y60" i="25"/>
  <c r="X60" i="25"/>
  <c r="V60" i="25"/>
  <c r="AB59" i="25"/>
  <c r="AP66" i="25" s="1"/>
  <c r="Z59" i="25"/>
  <c r="Y59" i="25"/>
  <c r="V59" i="25"/>
  <c r="BF60" i="25" s="1"/>
  <c r="AK56" i="25"/>
  <c r="AD55" i="25"/>
  <c r="V55" i="25"/>
  <c r="V54" i="25"/>
  <c r="V53" i="25"/>
  <c r="AB52" i="25"/>
  <c r="Z52" i="25"/>
  <c r="X52" i="25"/>
  <c r="AN52" i="25" s="1"/>
  <c r="V52" i="25"/>
  <c r="AH51" i="25"/>
  <c r="AB51" i="25"/>
  <c r="Z51" i="25"/>
  <c r="X51" i="25"/>
  <c r="V51" i="25"/>
  <c r="AJ53" i="25" s="1"/>
  <c r="AH50" i="25"/>
  <c r="AB50" i="25"/>
  <c r="Z50" i="25"/>
  <c r="Y50" i="25"/>
  <c r="X50" i="25"/>
  <c r="V50" i="25"/>
  <c r="AB49" i="25"/>
  <c r="AP56" i="25" s="1"/>
  <c r="Z49" i="25"/>
  <c r="Y49" i="25"/>
  <c r="X49" i="25"/>
  <c r="AJ51" i="25" s="1"/>
  <c r="V49" i="25"/>
  <c r="BF50" i="25" s="1"/>
  <c r="AK46" i="25"/>
  <c r="AD45" i="25"/>
  <c r="V45" i="25"/>
  <c r="V44" i="25"/>
  <c r="V43" i="25"/>
  <c r="AB42" i="25"/>
  <c r="Z42" i="25"/>
  <c r="X42" i="25"/>
  <c r="V42" i="25"/>
  <c r="AH41" i="25"/>
  <c r="AB41" i="25"/>
  <c r="Z41" i="25"/>
  <c r="X41" i="25"/>
  <c r="AN44" i="25" s="1"/>
  <c r="V41" i="25"/>
  <c r="AJ43" i="25" s="1"/>
  <c r="AH40" i="25"/>
  <c r="AB40" i="25"/>
  <c r="Z40" i="25"/>
  <c r="Y40" i="25"/>
  <c r="X40" i="25"/>
  <c r="V40" i="25"/>
  <c r="X39" i="25" s="1"/>
  <c r="AB39" i="25"/>
  <c r="AP46" i="25" s="1"/>
  <c r="Z39" i="25"/>
  <c r="Y39" i="25"/>
  <c r="V39" i="25"/>
  <c r="BF40" i="25" s="1"/>
  <c r="AP36" i="25"/>
  <c r="AH31" i="25"/>
  <c r="AH30" i="25"/>
  <c r="AJ63" i="25" l="1"/>
  <c r="AN64" i="25"/>
  <c r="AN59" i="25"/>
  <c r="AP59" i="25" s="1"/>
  <c r="X59" i="25"/>
  <c r="AJ61" i="25" s="1"/>
  <c r="AN54" i="25"/>
  <c r="AN39" i="25"/>
  <c r="AZ82" i="25"/>
  <c r="AZ79" i="25"/>
  <c r="AZ84" i="25"/>
  <c r="AZ83" i="25"/>
  <c r="AZ80" i="25"/>
  <c r="AP79" i="25"/>
  <c r="AX79" i="25"/>
  <c r="AP84" i="25"/>
  <c r="AX84" i="25" s="1"/>
  <c r="AZ81" i="25"/>
  <c r="AJ79" i="25"/>
  <c r="AJ80" i="25"/>
  <c r="AJ85" i="25" s="1"/>
  <c r="AJ83" i="25"/>
  <c r="AN81" i="25"/>
  <c r="AN82" i="25"/>
  <c r="AN80" i="25"/>
  <c r="AN83" i="25"/>
  <c r="BF79" i="25"/>
  <c r="AJ74" i="25"/>
  <c r="AZ73" i="25"/>
  <c r="AZ69" i="25"/>
  <c r="AZ74" i="25"/>
  <c r="AZ70" i="25"/>
  <c r="AP74" i="25"/>
  <c r="AX74" i="25" s="1"/>
  <c r="AZ71" i="25"/>
  <c r="AP69" i="25"/>
  <c r="AX69" i="25" s="1"/>
  <c r="AZ72" i="25"/>
  <c r="AJ69" i="25"/>
  <c r="AN71" i="25"/>
  <c r="AN72" i="25"/>
  <c r="AN70" i="25"/>
  <c r="AN73" i="25"/>
  <c r="AJ70" i="25"/>
  <c r="AJ75" i="25" s="1"/>
  <c r="BF69" i="25"/>
  <c r="AP64" i="25"/>
  <c r="AJ60" i="25"/>
  <c r="AN61" i="25"/>
  <c r="AN62" i="25"/>
  <c r="AN60" i="25"/>
  <c r="AN63" i="25"/>
  <c r="BF59" i="25"/>
  <c r="AP54" i="25"/>
  <c r="AP52" i="25"/>
  <c r="AJ49" i="25"/>
  <c r="AJ54" i="25" s="1"/>
  <c r="AN49" i="25"/>
  <c r="AN50" i="25"/>
  <c r="AN53" i="25"/>
  <c r="AJ50" i="25"/>
  <c r="AN51" i="25"/>
  <c r="BF49" i="25"/>
  <c r="AP39" i="25"/>
  <c r="AP44" i="25"/>
  <c r="AJ40" i="25"/>
  <c r="AJ45" i="25" s="1"/>
  <c r="AN41" i="25"/>
  <c r="AN42" i="25"/>
  <c r="AN40" i="25"/>
  <c r="AN43" i="25"/>
  <c r="AJ39" i="25"/>
  <c r="AJ41" i="25" s="1"/>
  <c r="BF39" i="25"/>
  <c r="AK36" i="25"/>
  <c r="AD116" i="25"/>
  <c r="E115" i="25"/>
  <c r="F115" i="25" s="1"/>
  <c r="E114" i="25"/>
  <c r="F114" i="25" s="1"/>
  <c r="E113" i="25"/>
  <c r="F113" i="25" s="1"/>
  <c r="E112" i="25"/>
  <c r="F112" i="25" s="1"/>
  <c r="E111" i="25"/>
  <c r="F111" i="25" s="1"/>
  <c r="E110" i="25"/>
  <c r="AD106" i="25"/>
  <c r="AD96" i="25"/>
  <c r="E95" i="25"/>
  <c r="F95" i="25" s="1"/>
  <c r="E94" i="25"/>
  <c r="F94" i="25" s="1"/>
  <c r="E93" i="25"/>
  <c r="F93" i="25" s="1"/>
  <c r="E92" i="25"/>
  <c r="F92" i="25" s="1"/>
  <c r="E91" i="25"/>
  <c r="F91" i="25" s="1"/>
  <c r="E90" i="25"/>
  <c r="F90" i="25" s="1"/>
  <c r="L82" i="25"/>
  <c r="I82" i="25"/>
  <c r="I78" i="25"/>
  <c r="B78" i="25"/>
  <c r="L72" i="25"/>
  <c r="I72" i="25"/>
  <c r="I68" i="25"/>
  <c r="B68" i="25"/>
  <c r="L62" i="25"/>
  <c r="I62" i="25"/>
  <c r="I58" i="25"/>
  <c r="B58" i="25"/>
  <c r="L52" i="25"/>
  <c r="I52" i="25"/>
  <c r="I48" i="25"/>
  <c r="B48" i="25"/>
  <c r="L42" i="25"/>
  <c r="I42" i="25"/>
  <c r="I38" i="25"/>
  <c r="B38" i="25"/>
  <c r="AD35" i="25"/>
  <c r="V35" i="25"/>
  <c r="V34" i="25"/>
  <c r="V33" i="25"/>
  <c r="AB32" i="25"/>
  <c r="Z32" i="25"/>
  <c r="X32" i="25"/>
  <c r="V32" i="25"/>
  <c r="L32" i="25"/>
  <c r="I32" i="25"/>
  <c r="AB31" i="25"/>
  <c r="Z31" i="25"/>
  <c r="X31" i="25"/>
  <c r="V31" i="25"/>
  <c r="BF30" i="25"/>
  <c r="AB30" i="25"/>
  <c r="Z30" i="25"/>
  <c r="Y30" i="25"/>
  <c r="X30" i="25"/>
  <c r="V30" i="25"/>
  <c r="AB29" i="25"/>
  <c r="Z29" i="25"/>
  <c r="Y29" i="25"/>
  <c r="V29" i="25"/>
  <c r="I28" i="25"/>
  <c r="B28" i="25"/>
  <c r="AJ59" i="25" l="1"/>
  <c r="AJ64" i="25" s="1"/>
  <c r="AJ65" i="25"/>
  <c r="AJ44" i="25"/>
  <c r="AN32" i="25"/>
  <c r="AP32" i="25" s="1"/>
  <c r="AJ33" i="25"/>
  <c r="AP80" i="25"/>
  <c r="AX80" i="25" s="1"/>
  <c r="AP83" i="25"/>
  <c r="AX83" i="25" s="1"/>
  <c r="AP82" i="25"/>
  <c r="AX82" i="25" s="1"/>
  <c r="AJ82" i="25"/>
  <c r="AP81" i="25"/>
  <c r="AX81" i="25" s="1"/>
  <c r="AJ84" i="25"/>
  <c r="AP71" i="25"/>
  <c r="AX71" i="25" s="1"/>
  <c r="AJ72" i="25"/>
  <c r="AP70" i="25"/>
  <c r="AX70" i="25" s="1"/>
  <c r="AP73" i="25"/>
  <c r="AX73" i="25" s="1"/>
  <c r="AP72" i="25"/>
  <c r="AX72" i="25" s="1"/>
  <c r="AP61" i="25"/>
  <c r="AP63" i="25"/>
  <c r="AJ62" i="25"/>
  <c r="AP60" i="25"/>
  <c r="AP62" i="25"/>
  <c r="AP49" i="25"/>
  <c r="AP51" i="25"/>
  <c r="AP50" i="25"/>
  <c r="AP53" i="25"/>
  <c r="AJ55" i="25"/>
  <c r="AJ52" i="25"/>
  <c r="AP43" i="25"/>
  <c r="AP40" i="25"/>
  <c r="AP41" i="25"/>
  <c r="AJ42" i="25"/>
  <c r="AP42" i="25"/>
  <c r="X29" i="25"/>
  <c r="BF29" i="25"/>
  <c r="AN31" i="25"/>
  <c r="AP31" i="25" s="1"/>
  <c r="AH110" i="25"/>
  <c r="AH111" i="25" s="1"/>
  <c r="E117" i="25" s="1"/>
  <c r="CR149" i="25" s="1"/>
  <c r="F110" i="25"/>
  <c r="AN34" i="25"/>
  <c r="AP34" i="25" s="1"/>
  <c r="V110" i="25"/>
  <c r="AH90" i="25"/>
  <c r="AH91" i="25" s="1"/>
  <c r="E97" i="25" s="1"/>
  <c r="AN33" i="25"/>
  <c r="AP33" i="25" s="1"/>
  <c r="V114" i="25"/>
  <c r="V115" i="25"/>
  <c r="V111" i="25"/>
  <c r="V112" i="25"/>
  <c r="AN30" i="25"/>
  <c r="AP30" i="25" s="1"/>
  <c r="AN29" i="25"/>
  <c r="AP29" i="25" s="1"/>
  <c r="V113" i="25"/>
  <c r="AJ29" i="25" l="1"/>
  <c r="AJ34" i="25" s="1"/>
  <c r="AJ30" i="25"/>
  <c r="AJ86" i="25"/>
  <c r="AJ76" i="25"/>
  <c r="AJ66" i="25"/>
  <c r="AJ56" i="25"/>
  <c r="AJ46" i="25"/>
  <c r="F117" i="25"/>
  <c r="CQ149" i="25" s="1"/>
  <c r="CR147" i="25"/>
  <c r="F97" i="25"/>
  <c r="CQ147" i="25" s="1"/>
  <c r="AJ31" i="25" l="1"/>
  <c r="AJ35" i="25"/>
  <c r="AJ32" i="25"/>
  <c r="AJ36" i="25" s="1"/>
  <c r="AL30" i="25" s="1"/>
  <c r="AL81" i="25"/>
  <c r="AL79" i="25"/>
  <c r="AL80" i="25"/>
  <c r="AL71" i="25"/>
  <c r="AL69" i="25"/>
  <c r="AL70" i="25"/>
  <c r="AL61" i="25"/>
  <c r="AL59" i="25"/>
  <c r="AL60" i="25"/>
  <c r="AL51" i="25"/>
  <c r="AL49" i="25"/>
  <c r="AL50" i="25"/>
  <c r="AL41" i="25"/>
  <c r="AL39" i="25"/>
  <c r="AL40" i="25"/>
  <c r="AL31" i="25" l="1"/>
  <c r="AL29" i="25"/>
  <c r="AL83" i="25"/>
  <c r="AL84" i="25" s="1"/>
  <c r="AL82" i="25"/>
  <c r="AL85" i="25" s="1"/>
  <c r="AL72" i="25"/>
  <c r="AL73" i="25"/>
  <c r="AL74" i="25" s="1"/>
  <c r="AL63" i="25"/>
  <c r="AL64" i="25" s="1"/>
  <c r="AL62" i="25"/>
  <c r="AL65" i="25" s="1"/>
  <c r="AL52" i="25"/>
  <c r="AL53" i="25"/>
  <c r="AL54" i="25" s="1"/>
  <c r="AL43" i="25"/>
  <c r="AL44" i="25" s="1"/>
  <c r="AL42" i="25"/>
  <c r="AL45" i="25" s="1"/>
  <c r="AV63" i="25" l="1"/>
  <c r="AV59" i="25"/>
  <c r="AV60" i="25"/>
  <c r="AV61" i="25"/>
  <c r="AV64" i="25"/>
  <c r="AV62" i="25"/>
  <c r="AV43" i="25"/>
  <c r="AV39" i="25"/>
  <c r="AV41" i="25"/>
  <c r="AV40" i="25"/>
  <c r="AV42" i="25"/>
  <c r="AV44" i="25"/>
  <c r="AL32" i="25"/>
  <c r="AL33" i="25"/>
  <c r="AL34" i="25" s="1"/>
  <c r="AL35" i="25" s="1"/>
  <c r="AR80" i="25"/>
  <c r="BD80" i="25" s="1"/>
  <c r="AR79" i="25"/>
  <c r="BD79" i="25" s="1"/>
  <c r="AR83" i="25"/>
  <c r="BD83" i="25" s="1"/>
  <c r="AR82" i="25"/>
  <c r="BD82" i="25" s="1"/>
  <c r="AT79" i="25"/>
  <c r="BB79" i="25" s="1"/>
  <c r="BH79" i="25" s="1"/>
  <c r="AT84" i="25"/>
  <c r="BB84" i="25" s="1"/>
  <c r="BH84" i="25" s="1"/>
  <c r="BJ84" i="25" s="1"/>
  <c r="BL84" i="25" s="1"/>
  <c r="AR84" i="25"/>
  <c r="BD84" i="25" s="1"/>
  <c r="AR81" i="25"/>
  <c r="BD81" i="25" s="1"/>
  <c r="AT81" i="25"/>
  <c r="BB81" i="25" s="1"/>
  <c r="BH81" i="25" s="1"/>
  <c r="AT80" i="25"/>
  <c r="BB80" i="25" s="1"/>
  <c r="BH80" i="25" s="1"/>
  <c r="BJ80" i="25" s="1"/>
  <c r="BL80" i="25" s="1"/>
  <c r="AT82" i="25"/>
  <c r="BB82" i="25" s="1"/>
  <c r="BH82" i="25" s="1"/>
  <c r="BJ82" i="25" s="1"/>
  <c r="BL82" i="25" s="1"/>
  <c r="AT83" i="25"/>
  <c r="BB83" i="25" s="1"/>
  <c r="BH83" i="25" s="1"/>
  <c r="BJ83" i="25" s="1"/>
  <c r="BL83" i="25" s="1"/>
  <c r="BN80" i="25"/>
  <c r="BN79" i="25"/>
  <c r="BN83" i="25"/>
  <c r="BN81" i="25"/>
  <c r="AL75" i="25"/>
  <c r="AR60" i="25"/>
  <c r="AR59" i="25"/>
  <c r="AR63" i="25"/>
  <c r="AR64" i="25"/>
  <c r="AT59" i="25"/>
  <c r="AR62" i="25"/>
  <c r="AT64" i="25"/>
  <c r="AR61" i="25"/>
  <c r="AT63" i="25"/>
  <c r="AT61" i="25"/>
  <c r="AT62" i="25"/>
  <c r="AT60" i="25"/>
  <c r="AL55" i="25"/>
  <c r="AR40" i="25"/>
  <c r="AR39" i="25"/>
  <c r="AR43" i="25"/>
  <c r="AR42" i="25"/>
  <c r="AR41" i="25"/>
  <c r="AR44" i="25"/>
  <c r="AT44" i="25"/>
  <c r="AT39" i="25"/>
  <c r="AT40" i="25"/>
  <c r="AT42" i="25"/>
  <c r="AT43" i="25"/>
  <c r="AT41" i="25"/>
  <c r="AZ61" i="25" l="1"/>
  <c r="BB61" i="25" s="1"/>
  <c r="AX61" i="25"/>
  <c r="BD61" i="25"/>
  <c r="AZ60" i="25"/>
  <c r="BB60" i="25" s="1"/>
  <c r="AX60" i="25"/>
  <c r="BD60" i="25" s="1"/>
  <c r="AZ62" i="25"/>
  <c r="BB62" i="25" s="1"/>
  <c r="BH62" i="25" s="1"/>
  <c r="AX62" i="25"/>
  <c r="BD62" i="25" s="1"/>
  <c r="AZ59" i="25"/>
  <c r="BB59" i="25" s="1"/>
  <c r="AX59" i="25"/>
  <c r="BD59" i="25" s="1"/>
  <c r="AZ64" i="25"/>
  <c r="BB64" i="25" s="1"/>
  <c r="BH64" i="25" s="1"/>
  <c r="AX64" i="25"/>
  <c r="BD64" i="25" s="1"/>
  <c r="AZ63" i="25"/>
  <c r="BB63" i="25" s="1"/>
  <c r="AX63" i="25"/>
  <c r="BD63" i="25" s="1"/>
  <c r="AV54" i="25"/>
  <c r="AV52" i="25"/>
  <c r="AV53" i="25"/>
  <c r="AV49" i="25"/>
  <c r="AV51" i="25"/>
  <c r="AV50" i="25"/>
  <c r="AZ41" i="25"/>
  <c r="AX41" i="25"/>
  <c r="BB43" i="25"/>
  <c r="BH43" i="25" s="1"/>
  <c r="BD41" i="25"/>
  <c r="BJ41" i="25" s="1"/>
  <c r="BL41" i="25" s="1"/>
  <c r="AZ44" i="25"/>
  <c r="AX44" i="25"/>
  <c r="BD44" i="25" s="1"/>
  <c r="BJ44" i="25" s="1"/>
  <c r="BL44" i="25" s="1"/>
  <c r="AZ39" i="25"/>
  <c r="BB39" i="25" s="1"/>
  <c r="AX39" i="25"/>
  <c r="BB44" i="25"/>
  <c r="BH44" i="25" s="1"/>
  <c r="AZ40" i="25"/>
  <c r="BB40" i="25" s="1"/>
  <c r="AX40" i="25"/>
  <c r="BD40" i="25" s="1"/>
  <c r="BD39" i="25"/>
  <c r="BB41" i="25"/>
  <c r="BH41" i="25" s="1"/>
  <c r="AZ42" i="25"/>
  <c r="BB42" i="25" s="1"/>
  <c r="AX42" i="25"/>
  <c r="BD42" i="25" s="1"/>
  <c r="AZ43" i="25"/>
  <c r="AX43" i="25"/>
  <c r="BD43" i="25" s="1"/>
  <c r="BJ43" i="25" s="1"/>
  <c r="BL43" i="25" s="1"/>
  <c r="AV31" i="25"/>
  <c r="AV34" i="25"/>
  <c r="AV30" i="25"/>
  <c r="AV33" i="25"/>
  <c r="AV29" i="25"/>
  <c r="AV32" i="25"/>
  <c r="AT31" i="25"/>
  <c r="AR33" i="25"/>
  <c r="AR29" i="25"/>
  <c r="AT34" i="25"/>
  <c r="AT30" i="25"/>
  <c r="AR32" i="25"/>
  <c r="AT33" i="25"/>
  <c r="AT29" i="25"/>
  <c r="AR31" i="25"/>
  <c r="AT32" i="25"/>
  <c r="AR34" i="25"/>
  <c r="AR30" i="25"/>
  <c r="BP83" i="25"/>
  <c r="E83" i="25"/>
  <c r="F83" i="25" s="1"/>
  <c r="BP82" i="25"/>
  <c r="E82" i="25"/>
  <c r="F82" i="25" s="1"/>
  <c r="BP80" i="25"/>
  <c r="E80" i="25"/>
  <c r="F80" i="25" s="1"/>
  <c r="BN82" i="25"/>
  <c r="BN84" i="25"/>
  <c r="BP84" i="25" s="1"/>
  <c r="BJ81" i="25"/>
  <c r="BL81" i="25" s="1"/>
  <c r="BJ79" i="25"/>
  <c r="BL79" i="25" s="1"/>
  <c r="AR73" i="25"/>
  <c r="BD73" i="25" s="1"/>
  <c r="AR69" i="25"/>
  <c r="BD69" i="25" s="1"/>
  <c r="AR70" i="25"/>
  <c r="BD70" i="25" s="1"/>
  <c r="AT74" i="25"/>
  <c r="BB74" i="25" s="1"/>
  <c r="AR71" i="25"/>
  <c r="BD71" i="25" s="1"/>
  <c r="AT69" i="25"/>
  <c r="BB69" i="25" s="1"/>
  <c r="AR72" i="25"/>
  <c r="BD72" i="25" s="1"/>
  <c r="AR74" i="25"/>
  <c r="BD74" i="25" s="1"/>
  <c r="AT73" i="25"/>
  <c r="BB73" i="25" s="1"/>
  <c r="AT71" i="25"/>
  <c r="BB71" i="25" s="1"/>
  <c r="AT72" i="25"/>
  <c r="BB72" i="25" s="1"/>
  <c r="AT70" i="25"/>
  <c r="BB70" i="25" s="1"/>
  <c r="AR54" i="25"/>
  <c r="AR53" i="25"/>
  <c r="AR50" i="25"/>
  <c r="AR49" i="25"/>
  <c r="AR52" i="25"/>
  <c r="AR51" i="25"/>
  <c r="AT54" i="25"/>
  <c r="AT52" i="25"/>
  <c r="AT53" i="25"/>
  <c r="AT51" i="25"/>
  <c r="AT49" i="25"/>
  <c r="AT50" i="25"/>
  <c r="BN41" i="25"/>
  <c r="BN44" i="25"/>
  <c r="V100" i="25"/>
  <c r="E100" i="25" s="1"/>
  <c r="F100" i="25" s="1"/>
  <c r="V94" i="25"/>
  <c r="V95" i="25"/>
  <c r="V93" i="25"/>
  <c r="V92" i="25"/>
  <c r="V90" i="25"/>
  <c r="V91" i="25"/>
  <c r="V102" i="25"/>
  <c r="E102" i="25" s="1"/>
  <c r="F102" i="25" s="1"/>
  <c r="V104" i="25"/>
  <c r="E104" i="25" s="1"/>
  <c r="F104" i="25" s="1"/>
  <c r="V101" i="25"/>
  <c r="E101" i="25" s="1"/>
  <c r="F101" i="25" s="1"/>
  <c r="BJ62" i="25" l="1"/>
  <c r="BL62" i="25" s="1"/>
  <c r="BJ64" i="25"/>
  <c r="BL64" i="25" s="1"/>
  <c r="BH60" i="25"/>
  <c r="BJ60" i="25" s="1"/>
  <c r="BL60" i="25" s="1"/>
  <c r="BN60" i="25"/>
  <c r="BH63" i="25"/>
  <c r="BJ63" i="25" s="1"/>
  <c r="BL63" i="25" s="1"/>
  <c r="BN63" i="25"/>
  <c r="BH61" i="25"/>
  <c r="BJ61" i="25" s="1"/>
  <c r="BL61" i="25" s="1"/>
  <c r="BN61" i="25"/>
  <c r="BH59" i="25"/>
  <c r="BJ59" i="25" s="1"/>
  <c r="BL59" i="25" s="1"/>
  <c r="BN59" i="25"/>
  <c r="BN64" i="25"/>
  <c r="E64" i="25" s="1"/>
  <c r="F64" i="25" s="1"/>
  <c r="BN62" i="25"/>
  <c r="BP62" i="25" s="1"/>
  <c r="BD52" i="25"/>
  <c r="AZ49" i="25"/>
  <c r="BB49" i="25" s="1"/>
  <c r="AX49" i="25"/>
  <c r="BD49" i="25"/>
  <c r="AZ53" i="25"/>
  <c r="BB53" i="25" s="1"/>
  <c r="AX53" i="25"/>
  <c r="BB54" i="25"/>
  <c r="BN54" i="25" s="1"/>
  <c r="AZ50" i="25"/>
  <c r="BB50" i="25" s="1"/>
  <c r="AX50" i="25"/>
  <c r="BD50" i="25" s="1"/>
  <c r="AZ52" i="25"/>
  <c r="BB52" i="25" s="1"/>
  <c r="AX52" i="25"/>
  <c r="BB51" i="25"/>
  <c r="BD51" i="25"/>
  <c r="BD53" i="25"/>
  <c r="AZ51" i="25"/>
  <c r="AX51" i="25"/>
  <c r="AZ54" i="25"/>
  <c r="AX54" i="25"/>
  <c r="BD54" i="25" s="1"/>
  <c r="BH42" i="25"/>
  <c r="BJ42" i="25" s="1"/>
  <c r="BL42" i="25" s="1"/>
  <c r="BN42" i="25"/>
  <c r="BH39" i="25"/>
  <c r="BJ39" i="25" s="1"/>
  <c r="BL39" i="25" s="1"/>
  <c r="BN39" i="25"/>
  <c r="E39" i="25" s="1"/>
  <c r="F39" i="25" s="1"/>
  <c r="BH40" i="25"/>
  <c r="BJ40" i="25" s="1"/>
  <c r="BL40" i="25" s="1"/>
  <c r="BN40" i="25"/>
  <c r="BN43" i="25"/>
  <c r="E43" i="25" s="1"/>
  <c r="F43" i="25" s="1"/>
  <c r="BP41" i="25"/>
  <c r="AZ33" i="25"/>
  <c r="BB33" i="25" s="1"/>
  <c r="AX33" i="25"/>
  <c r="BD33" i="25" s="1"/>
  <c r="AZ30" i="25"/>
  <c r="BB30" i="25" s="1"/>
  <c r="BH30" i="25" s="1"/>
  <c r="AX30" i="25"/>
  <c r="BD30" i="25" s="1"/>
  <c r="AZ32" i="25"/>
  <c r="BB32" i="25" s="1"/>
  <c r="AX32" i="25"/>
  <c r="BD32" i="25" s="1"/>
  <c r="AZ34" i="25"/>
  <c r="BB34" i="25" s="1"/>
  <c r="AX34" i="25"/>
  <c r="BD34" i="25"/>
  <c r="BD29" i="25"/>
  <c r="AZ29" i="25"/>
  <c r="BB29" i="25" s="1"/>
  <c r="BH29" i="25" s="1"/>
  <c r="AX29" i="25"/>
  <c r="AZ31" i="25"/>
  <c r="BB31" i="25" s="1"/>
  <c r="AX31" i="25"/>
  <c r="BD31" i="25" s="1"/>
  <c r="BP79" i="25"/>
  <c r="E79" i="25"/>
  <c r="F79" i="25" s="1"/>
  <c r="BP81" i="25"/>
  <c r="E81" i="25"/>
  <c r="F81" i="25" s="1"/>
  <c r="E84" i="25"/>
  <c r="F84" i="25" s="1"/>
  <c r="BH70" i="25"/>
  <c r="BJ70" i="25" s="1"/>
  <c r="BL70" i="25" s="1"/>
  <c r="BN70" i="25"/>
  <c r="BH72" i="25"/>
  <c r="BJ72" i="25" s="1"/>
  <c r="BL72" i="25" s="1"/>
  <c r="BN72" i="25"/>
  <c r="BH74" i="25"/>
  <c r="BJ74" i="25" s="1"/>
  <c r="BL74" i="25" s="1"/>
  <c r="BN74" i="25"/>
  <c r="BH71" i="25"/>
  <c r="BJ71" i="25" s="1"/>
  <c r="BL71" i="25" s="1"/>
  <c r="BN71" i="25"/>
  <c r="BH69" i="25"/>
  <c r="BJ69" i="25" s="1"/>
  <c r="BL69" i="25" s="1"/>
  <c r="BN69" i="25"/>
  <c r="BH73" i="25"/>
  <c r="BJ73" i="25" s="1"/>
  <c r="BL73" i="25" s="1"/>
  <c r="BN73" i="25"/>
  <c r="BH54" i="25"/>
  <c r="BH51" i="25"/>
  <c r="BJ51" i="25" s="1"/>
  <c r="BL51" i="25" s="1"/>
  <c r="BN51" i="25"/>
  <c r="BP42" i="25"/>
  <c r="E42" i="25"/>
  <c r="F42" i="25" s="1"/>
  <c r="BP44" i="25"/>
  <c r="E44" i="25"/>
  <c r="F44" i="25" s="1"/>
  <c r="E41" i="25"/>
  <c r="F41" i="25" s="1"/>
  <c r="V103" i="25"/>
  <c r="E103" i="25" s="1"/>
  <c r="F103" i="25" s="1"/>
  <c r="V105" i="25"/>
  <c r="E105" i="25" s="1"/>
  <c r="F105" i="25" s="1"/>
  <c r="E63" i="25" l="1"/>
  <c r="F63" i="25" s="1"/>
  <c r="BP60" i="25"/>
  <c r="E60" i="25"/>
  <c r="F60" i="25" s="1"/>
  <c r="E62" i="25"/>
  <c r="F62" i="25" s="1"/>
  <c r="BP64" i="25"/>
  <c r="BP61" i="25"/>
  <c r="E61" i="25"/>
  <c r="F61" i="25" s="1"/>
  <c r="BP59" i="25"/>
  <c r="E59" i="25"/>
  <c r="F59" i="25" s="1"/>
  <c r="BP63" i="25"/>
  <c r="BN50" i="25"/>
  <c r="BH50" i="25"/>
  <c r="BJ50" i="25" s="1"/>
  <c r="BL50" i="25" s="1"/>
  <c r="BH52" i="25"/>
  <c r="BJ52" i="25" s="1"/>
  <c r="BL52" i="25" s="1"/>
  <c r="BN52" i="25"/>
  <c r="BH49" i="25"/>
  <c r="BJ49" i="25" s="1"/>
  <c r="BL49" i="25" s="1"/>
  <c r="BN49" i="25"/>
  <c r="BN53" i="25"/>
  <c r="BH53" i="25"/>
  <c r="BJ53" i="25" s="1"/>
  <c r="BL53" i="25" s="1"/>
  <c r="BP53" i="25" s="1"/>
  <c r="BJ54" i="25"/>
  <c r="BL54" i="25" s="1"/>
  <c r="BP39" i="25"/>
  <c r="BP43" i="25"/>
  <c r="E40" i="25"/>
  <c r="F40" i="25" s="1"/>
  <c r="BP40" i="25"/>
  <c r="BR39" i="25" s="1"/>
  <c r="BR40" i="25" s="1"/>
  <c r="E46" i="25" s="1"/>
  <c r="CR142" i="25" s="1"/>
  <c r="BJ30" i="25"/>
  <c r="BL30" i="25" s="1"/>
  <c r="BJ29" i="25"/>
  <c r="BL29" i="25" s="1"/>
  <c r="BH34" i="25"/>
  <c r="BJ34" i="25" s="1"/>
  <c r="BL34" i="25" s="1"/>
  <c r="BP34" i="25" s="1"/>
  <c r="BN34" i="25"/>
  <c r="BH33" i="25"/>
  <c r="BJ33" i="25" s="1"/>
  <c r="BL33" i="25" s="1"/>
  <c r="BN33" i="25"/>
  <c r="BH32" i="25"/>
  <c r="BJ32" i="25" s="1"/>
  <c r="BL32" i="25" s="1"/>
  <c r="E32" i="25" s="1"/>
  <c r="F32" i="25" s="1"/>
  <c r="BN32" i="25"/>
  <c r="BH31" i="25"/>
  <c r="BJ31" i="25" s="1"/>
  <c r="BL31" i="25" s="1"/>
  <c r="BN31" i="25"/>
  <c r="BN29" i="25"/>
  <c r="E29" i="25" s="1"/>
  <c r="F29" i="25" s="1"/>
  <c r="BN30" i="25"/>
  <c r="BP30" i="25" s="1"/>
  <c r="E30" i="25"/>
  <c r="F30" i="25" s="1"/>
  <c r="BR79" i="25"/>
  <c r="BR80" i="25" s="1"/>
  <c r="E86" i="25" s="1"/>
  <c r="BP73" i="25"/>
  <c r="E73" i="25"/>
  <c r="F73" i="25" s="1"/>
  <c r="BP72" i="25"/>
  <c r="E72" i="25"/>
  <c r="F72" i="25" s="1"/>
  <c r="BP71" i="25"/>
  <c r="E71" i="25"/>
  <c r="F71" i="25" s="1"/>
  <c r="BP69" i="25"/>
  <c r="E69" i="25"/>
  <c r="F69" i="25" s="1"/>
  <c r="BP74" i="25"/>
  <c r="E74" i="25"/>
  <c r="F74" i="25" s="1"/>
  <c r="BP70" i="25"/>
  <c r="E70" i="25"/>
  <c r="F70" i="25" s="1"/>
  <c r="BP50" i="25"/>
  <c r="E50" i="25"/>
  <c r="F50" i="25" s="1"/>
  <c r="E53" i="25"/>
  <c r="F53" i="25" s="1"/>
  <c r="BP54" i="25"/>
  <c r="E54" i="25"/>
  <c r="F54" i="25" s="1"/>
  <c r="BP52" i="25"/>
  <c r="E52" i="25"/>
  <c r="F52" i="25" s="1"/>
  <c r="BP51" i="25"/>
  <c r="E51" i="25"/>
  <c r="F51" i="25" s="1"/>
  <c r="BP49" i="25"/>
  <c r="E49" i="25"/>
  <c r="F49" i="25" s="1"/>
  <c r="AH100" i="25"/>
  <c r="AH101" i="25" s="1"/>
  <c r="E107" i="25" s="1"/>
  <c r="F107" i="25" s="1"/>
  <c r="CQ148" i="25" s="1"/>
  <c r="BR59" i="25" l="1"/>
  <c r="BR60" i="25" s="1"/>
  <c r="E66" i="25" s="1"/>
  <c r="F66" i="25" s="1"/>
  <c r="CQ144" i="25" s="1"/>
  <c r="BR49" i="25"/>
  <c r="BR50" i="25" s="1"/>
  <c r="E56" i="25" s="1"/>
  <c r="F56" i="25" s="1"/>
  <c r="CQ143" i="25" s="1"/>
  <c r="E31" i="25"/>
  <c r="F31" i="25" s="1"/>
  <c r="E34" i="25"/>
  <c r="F34" i="25" s="1"/>
  <c r="BP31" i="25"/>
  <c r="E33" i="25"/>
  <c r="F33" i="25" s="1"/>
  <c r="BP33" i="25"/>
  <c r="BP29" i="25"/>
  <c r="BP32" i="25"/>
  <c r="F46" i="25"/>
  <c r="CQ142" i="25" s="1"/>
  <c r="CR146" i="25"/>
  <c r="F86" i="25"/>
  <c r="CQ146" i="25" s="1"/>
  <c r="BR69" i="25"/>
  <c r="BR70" i="25" s="1"/>
  <c r="E76" i="25" s="1"/>
  <c r="CR143" i="25"/>
  <c r="CR148" i="25"/>
  <c r="CR144" i="25" l="1"/>
  <c r="BR29" i="25"/>
  <c r="BR30" i="25" s="1"/>
  <c r="E36" i="25" s="1"/>
  <c r="F36" i="25" s="1"/>
  <c r="CQ141" i="25" s="1"/>
  <c r="CR145" i="25"/>
  <c r="F76" i="25"/>
  <c r="CQ145" i="25" s="1"/>
  <c r="CR141" i="25" l="1"/>
</calcChain>
</file>

<file path=xl/sharedStrings.xml><?xml version="1.0" encoding="utf-8"?>
<sst xmlns="http://schemas.openxmlformats.org/spreadsheetml/2006/main" count="864" uniqueCount="127">
  <si>
    <t>D</t>
  </si>
  <si>
    <t>T3</t>
  </si>
  <si>
    <t>T4</t>
  </si>
  <si>
    <t>T5</t>
  </si>
  <si>
    <t>T6</t>
  </si>
  <si>
    <t>T7</t>
  </si>
  <si>
    <t>T8</t>
  </si>
  <si>
    <t>DPP</t>
  </si>
  <si>
    <t>Points</t>
  </si>
  <si>
    <t>Attacks</t>
  </si>
  <si>
    <t>AP</t>
  </si>
  <si>
    <t>Damage</t>
  </si>
  <si>
    <t>BS/WS</t>
  </si>
  <si>
    <t>Name</t>
  </si>
  <si>
    <t>S</t>
  </si>
  <si>
    <t>INTERPOLATION</t>
  </si>
  <si>
    <t>Re-roll hit rolls of 1</t>
  </si>
  <si>
    <t>Re-roll wound rolls of 1</t>
  </si>
  <si>
    <t>4+</t>
  </si>
  <si>
    <t>6+</t>
  </si>
  <si>
    <t>3+</t>
  </si>
  <si>
    <t>BOOLEANS</t>
  </si>
  <si>
    <t>Avg</t>
  </si>
  <si>
    <t>d</t>
  </si>
  <si>
    <t>On hit roll</t>
  </si>
  <si>
    <t>On wound roll</t>
  </si>
  <si>
    <t>Mortal(s) instead</t>
  </si>
  <si>
    <t>Extra mortal(s)</t>
  </si>
  <si>
    <t>Extra attack(s)</t>
  </si>
  <si>
    <t>Extra hit(s)</t>
  </si>
  <si>
    <t>Re-roll failed hits</t>
  </si>
  <si>
    <t>Re-roll failed wounds</t>
  </si>
  <si>
    <t>v. Save</t>
  </si>
  <si>
    <t>auto-wound</t>
  </si>
  <si>
    <t>save</t>
  </si>
  <si>
    <t>bs/ws</t>
  </si>
  <si>
    <t>attacks</t>
  </si>
  <si>
    <t>ap</t>
  </si>
  <si>
    <t>s</t>
  </si>
  <si>
    <t>t&gt;s wound</t>
  </si>
  <si>
    <t>mortal(s) inst.</t>
  </si>
  <si>
    <t>xtra attack(s)</t>
  </si>
  <si>
    <t>xtra hit(s)</t>
  </si>
  <si>
    <t>xtra mortal(s)</t>
  </si>
  <si>
    <t>damage inst.</t>
  </si>
  <si>
    <t>Damage instead</t>
  </si>
  <si>
    <t>t3</t>
  </si>
  <si>
    <t>t4</t>
  </si>
  <si>
    <t>t5</t>
  </si>
  <si>
    <t>t6</t>
  </si>
  <si>
    <t>t7</t>
  </si>
  <si>
    <t>t8</t>
  </si>
  <si>
    <t>reroll hits of 1</t>
  </si>
  <si>
    <t>reroll wounds of 1</t>
  </si>
  <si>
    <t>reroll fail hits</t>
  </si>
  <si>
    <t>reroll fail wounds</t>
  </si>
  <si>
    <t>wound trigger</t>
  </si>
  <si>
    <t>hit trigger</t>
  </si>
  <si>
    <t>AP instead</t>
  </si>
  <si>
    <t>ap inst.</t>
  </si>
  <si>
    <t>rerolls1</t>
  </si>
  <si>
    <t>rerolls2</t>
  </si>
  <si>
    <t>HITS</t>
  </si>
  <si>
    <t>WOUNDS</t>
  </si>
  <si>
    <t>mortals</t>
  </si>
  <si>
    <t>reg. damage</t>
  </si>
  <si>
    <t>count</t>
  </si>
  <si>
    <t>Sum</t>
  </si>
  <si>
    <t>Always</t>
  </si>
  <si>
    <t>wound on</t>
  </si>
  <si>
    <t>series</t>
  </si>
  <si>
    <t>turnoff</t>
  </si>
  <si>
    <t>unit</t>
  </si>
  <si>
    <t>HIT CALCS</t>
  </si>
  <si>
    <t>WOUND CALCS</t>
  </si>
  <si>
    <t>DAMAGE CALCS</t>
  </si>
  <si>
    <t>AVG CALCS</t>
  </si>
  <si>
    <t>CALCS</t>
  </si>
  <si>
    <t>t3 dmg</t>
  </si>
  <si>
    <t>t4 dmg</t>
  </si>
  <si>
    <t>t5 dmg</t>
  </si>
  <si>
    <t>t6 dmg</t>
  </si>
  <si>
    <t>t7 dmg</t>
  </si>
  <si>
    <t>t8 dmg</t>
  </si>
  <si>
    <t>Combo</t>
  </si>
  <si>
    <t>Combo 1</t>
  </si>
  <si>
    <t>Combo 2</t>
  </si>
  <si>
    <t>Combo 3</t>
  </si>
  <si>
    <t>combo</t>
  </si>
  <si>
    <t>mBS</t>
  </si>
  <si>
    <t>v. T3</t>
  </si>
  <si>
    <t>v. T4</t>
  </si>
  <si>
    <t>v. T5</t>
  </si>
  <si>
    <t xml:space="preserve">v. T6 </t>
  </si>
  <si>
    <t>v. T7</t>
  </si>
  <si>
    <t>v. T8</t>
  </si>
  <si>
    <t>mT3</t>
  </si>
  <si>
    <t>mT4</t>
  </si>
  <si>
    <t>mT5</t>
  </si>
  <si>
    <t>mT6</t>
  </si>
  <si>
    <t>mT7</t>
  </si>
  <si>
    <t>mT8</t>
  </si>
  <si>
    <t>unsaved (triggers)</t>
  </si>
  <si>
    <t>unsaved (total)</t>
  </si>
  <si>
    <t>tFail</t>
  </si>
  <si>
    <t>fail</t>
  </si>
  <si>
    <t>Model 5</t>
  </si>
  <si>
    <t>Model 6</t>
  </si>
  <si>
    <t>2+</t>
  </si>
  <si>
    <t>triggers1</t>
  </si>
  <si>
    <t>triggers2</t>
  </si>
  <si>
    <t>triggers4</t>
  </si>
  <si>
    <t>hits1</t>
  </si>
  <si>
    <t>hits2</t>
  </si>
  <si>
    <t>hits3</t>
  </si>
  <si>
    <t>hits4</t>
  </si>
  <si>
    <t>triggers3</t>
  </si>
  <si>
    <t>TRIGGERS</t>
  </si>
  <si>
    <t>mTrigger</t>
  </si>
  <si>
    <t>no hit rerolls</t>
  </si>
  <si>
    <t>no wound rerolls</t>
  </si>
  <si>
    <t>wounds1</t>
  </si>
  <si>
    <t>wounds2</t>
  </si>
  <si>
    <t>Falchions</t>
  </si>
  <si>
    <t>Crowe v. T3</t>
  </si>
  <si>
    <t>Crowe v. T4</t>
  </si>
  <si>
    <t>Crowe v. 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</si>
</sst>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0"/>
      <name val="Calibri (body)"/>
    </font>
    <font>
      <sz val="11"/>
      <color rgb="FFFA7D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</cellStyleXfs>
  <cellXfs count="253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3" fillId="4" borderId="2" xfId="3" applyAlignment="1">
      <alignment horizontal="right"/>
    </xf>
    <xf numFmtId="0" fontId="2" fillId="2" borderId="3" xfId="1" applyBorder="1" applyAlignment="1">
      <alignment horizontal="left" vertical="center"/>
    </xf>
    <xf numFmtId="0" fontId="2" fillId="2" borderId="3" xfId="1" applyBorder="1" applyAlignment="1">
      <alignment horizontal="left"/>
    </xf>
    <xf numFmtId="0" fontId="1" fillId="3" borderId="10" xfId="2" applyBorder="1" applyAlignment="1">
      <alignment horizontal="right"/>
    </xf>
    <xf numFmtId="0" fontId="1" fillId="3" borderId="9" xfId="2" applyBorder="1" applyAlignment="1"/>
    <xf numFmtId="0" fontId="1" fillId="5" borderId="10" xfId="5" applyBorder="1" applyAlignment="1">
      <alignment horizontal="right"/>
    </xf>
    <xf numFmtId="0" fontId="1" fillId="5" borderId="9" xfId="5" applyBorder="1" applyAlignment="1"/>
    <xf numFmtId="0" fontId="1" fillId="6" borderId="10" xfId="6" applyBorder="1" applyAlignment="1">
      <alignment horizontal="right"/>
    </xf>
    <xf numFmtId="0" fontId="1" fillId="6" borderId="9" xfId="6" applyBorder="1" applyAlignment="1"/>
    <xf numFmtId="0" fontId="5" fillId="4" borderId="0" xfId="4" applyFont="1" applyBorder="1" applyAlignment="1"/>
    <xf numFmtId="0" fontId="4" fillId="4" borderId="0" xfId="4" applyBorder="1" applyAlignment="1">
      <alignment horizontal="right"/>
    </xf>
    <xf numFmtId="0" fontId="5" fillId="4" borderId="0" xfId="4" applyFont="1" applyBorder="1" applyAlignment="1">
      <alignment horizontal="left" vertical="center"/>
    </xf>
    <xf numFmtId="0" fontId="1" fillId="3" borderId="10" xfId="2" applyBorder="1" applyAlignment="1">
      <alignment horizontal="left"/>
    </xf>
    <xf numFmtId="0" fontId="1" fillId="5" borderId="9" xfId="5" applyBorder="1" applyAlignment="1">
      <alignment vertical="center" wrapText="1"/>
    </xf>
    <xf numFmtId="0" fontId="4" fillId="4" borderId="0" xfId="4" applyBorder="1" applyAlignment="1"/>
    <xf numFmtId="0" fontId="5" fillId="4" borderId="0" xfId="4" applyFont="1" applyBorder="1" applyAlignment="1">
      <alignment horizontal="right"/>
    </xf>
    <xf numFmtId="0" fontId="5" fillId="4" borderId="0" xfId="4" applyFont="1" applyBorder="1" applyAlignment="1">
      <alignment horizontal="left" vertical="top"/>
    </xf>
    <xf numFmtId="0" fontId="5" fillId="4" borderId="0" xfId="4" applyFont="1" applyBorder="1"/>
    <xf numFmtId="0" fontId="5" fillId="4" borderId="0" xfId="4" applyFont="1" applyBorder="1" applyAlignment="1">
      <alignment wrapText="1"/>
    </xf>
    <xf numFmtId="0" fontId="5" fillId="4" borderId="0" xfId="4" applyFont="1" applyBorder="1" applyAlignment="1">
      <alignment horizontal="right" vertical="center"/>
    </xf>
    <xf numFmtId="0" fontId="5" fillId="4" borderId="0" xfId="4" applyFont="1" applyBorder="1" applyAlignment="1">
      <alignment horizontal="left"/>
    </xf>
    <xf numFmtId="0" fontId="5" fillId="4" borderId="0" xfId="4" applyFont="1" applyBorder="1" applyAlignment="1">
      <alignment vertical="center"/>
    </xf>
    <xf numFmtId="0" fontId="5" fillId="4" borderId="0" xfId="4" applyFont="1" applyBorder="1" applyAlignment="1">
      <alignment vertical="center" wrapText="1"/>
    </xf>
    <xf numFmtId="0" fontId="4" fillId="4" borderId="0" xfId="4" applyBorder="1"/>
    <xf numFmtId="0" fontId="0" fillId="0" borderId="0" xfId="0"/>
    <xf numFmtId="0" fontId="6" fillId="4" borderId="0" xfId="4" applyFont="1" applyBorder="1" applyAlignment="1">
      <alignment horizontal="right"/>
    </xf>
    <xf numFmtId="0" fontId="0" fillId="3" borderId="0" xfId="2" applyFont="1" applyBorder="1" applyAlignment="1">
      <alignment horizontal="center"/>
    </xf>
    <xf numFmtId="0" fontId="7" fillId="4" borderId="2" xfId="3" applyFont="1" applyBorder="1" applyAlignment="1">
      <alignment horizontal="right"/>
    </xf>
    <xf numFmtId="0" fontId="1" fillId="5" borderId="8" xfId="5" applyBorder="1" applyAlignment="1">
      <alignment vertical="center" wrapText="1"/>
    </xf>
    <xf numFmtId="0" fontId="1" fillId="7" borderId="10" xfId="7" applyBorder="1" applyAlignment="1">
      <alignment horizontal="right"/>
    </xf>
    <xf numFmtId="0" fontId="1" fillId="7" borderId="9" xfId="7" applyBorder="1" applyAlignment="1"/>
    <xf numFmtId="0" fontId="1" fillId="8" borderId="10" xfId="8" applyBorder="1" applyAlignment="1">
      <alignment horizontal="right"/>
    </xf>
    <xf numFmtId="0" fontId="1" fillId="8" borderId="9" xfId="8" applyBorder="1" applyAlignment="1"/>
    <xf numFmtId="0" fontId="10" fillId="9" borderId="10" xfId="9" applyFont="1" applyBorder="1" applyAlignment="1">
      <alignment horizontal="right"/>
    </xf>
    <xf numFmtId="0" fontId="10" fillId="9" borderId="10" xfId="9" applyFont="1" applyBorder="1" applyAlignment="1">
      <alignment horizontal="left"/>
    </xf>
    <xf numFmtId="0" fontId="0" fillId="5" borderId="0" xfId="5" applyFont="1" applyBorder="1" applyAlignment="1">
      <alignment horizontal="right"/>
    </xf>
    <xf numFmtId="0" fontId="0" fillId="6" borderId="0" xfId="6" applyFont="1" applyBorder="1" applyAlignment="1">
      <alignment horizontal="right"/>
    </xf>
    <xf numFmtId="0" fontId="0" fillId="7" borderId="0" xfId="7" applyFont="1" applyBorder="1" applyAlignment="1">
      <alignment horizontal="right"/>
    </xf>
    <xf numFmtId="0" fontId="0" fillId="8" borderId="0" xfId="8" applyFont="1" applyBorder="1" applyAlignment="1">
      <alignment horizontal="right"/>
    </xf>
    <xf numFmtId="0" fontId="10" fillId="9" borderId="0" xfId="9" applyFont="1" applyBorder="1" applyAlignment="1"/>
    <xf numFmtId="0" fontId="4" fillId="4" borderId="10" xfId="4" applyBorder="1" applyAlignment="1">
      <alignment horizontal="right"/>
    </xf>
    <xf numFmtId="0" fontId="4" fillId="4" borderId="0" xfId="4" applyBorder="1" applyAlignment="1">
      <alignment horizontal="right" vertical="center"/>
    </xf>
    <xf numFmtId="0" fontId="4" fillId="4" borderId="0" xfId="4" applyBorder="1" applyAlignment="1">
      <alignment vertical="center"/>
    </xf>
    <xf numFmtId="0" fontId="12" fillId="4" borderId="0" xfId="4" applyFont="1" applyBorder="1" applyAlignment="1">
      <alignment horizontal="right"/>
    </xf>
    <xf numFmtId="2" fontId="12" fillId="4" borderId="0" xfId="4" applyNumberFormat="1" applyFont="1" applyBorder="1" applyAlignment="1">
      <alignment horizontal="right"/>
    </xf>
    <xf numFmtId="0" fontId="10" fillId="9" borderId="0" xfId="9" applyFont="1" applyBorder="1" applyAlignment="1">
      <alignment horizontal="right"/>
    </xf>
    <xf numFmtId="0" fontId="1" fillId="8" borderId="0" xfId="8" applyBorder="1" applyAlignment="1">
      <alignment horizontal="right"/>
    </xf>
    <xf numFmtId="0" fontId="1" fillId="6" borderId="0" xfId="6" applyBorder="1" applyAlignment="1">
      <alignment horizontal="right"/>
    </xf>
    <xf numFmtId="0" fontId="1" fillId="7" borderId="0" xfId="7" applyBorder="1" applyAlignment="1">
      <alignment horizontal="right"/>
    </xf>
    <xf numFmtId="0" fontId="1" fillId="5" borderId="0" xfId="5" applyBorder="1" applyAlignment="1">
      <alignment horizontal="right"/>
    </xf>
    <xf numFmtId="0" fontId="1" fillId="3" borderId="0" xfId="2" applyBorder="1" applyAlignment="1">
      <alignment horizontal="right"/>
    </xf>
    <xf numFmtId="0" fontId="0" fillId="3" borderId="0" xfId="2" applyFont="1" applyBorder="1" applyAlignment="1">
      <alignment horizontal="right"/>
    </xf>
    <xf numFmtId="0" fontId="9" fillId="8" borderId="5" xfId="8" applyFont="1" applyBorder="1" applyAlignment="1">
      <alignment vertical="center" wrapText="1"/>
    </xf>
    <xf numFmtId="0" fontId="9" fillId="8" borderId="0" xfId="8" applyFont="1" applyBorder="1" applyAlignment="1">
      <alignment vertical="center" wrapText="1"/>
    </xf>
    <xf numFmtId="0" fontId="11" fillId="9" borderId="5" xfId="9" applyFont="1" applyBorder="1" applyAlignment="1">
      <alignment vertical="center" wrapText="1"/>
    </xf>
    <xf numFmtId="0" fontId="11" fillId="9" borderId="0" xfId="9" applyFont="1" applyBorder="1" applyAlignment="1">
      <alignment vertical="center" wrapText="1"/>
    </xf>
    <xf numFmtId="0" fontId="9" fillId="7" borderId="5" xfId="7" applyFont="1" applyBorder="1" applyAlignment="1">
      <alignment vertical="center" wrapText="1"/>
    </xf>
    <xf numFmtId="0" fontId="9" fillId="7" borderId="0" xfId="7" applyFont="1" applyBorder="1" applyAlignment="1">
      <alignment vertical="center" wrapText="1"/>
    </xf>
    <xf numFmtId="0" fontId="9" fillId="6" borderId="5" xfId="6" applyFont="1" applyBorder="1" applyAlignment="1">
      <alignment vertical="center" wrapText="1"/>
    </xf>
    <xf numFmtId="0" fontId="9" fillId="6" borderId="0" xfId="6" applyFont="1" applyBorder="1" applyAlignment="1">
      <alignment vertical="center" wrapText="1"/>
    </xf>
    <xf numFmtId="0" fontId="9" fillId="3" borderId="5" xfId="2" applyFont="1" applyBorder="1" applyAlignment="1">
      <alignment vertical="center" wrapText="1"/>
    </xf>
    <xf numFmtId="0" fontId="9" fillId="3" borderId="0" xfId="2" applyFont="1" applyBorder="1" applyAlignment="1">
      <alignment vertical="center" wrapText="1"/>
    </xf>
    <xf numFmtId="0" fontId="11" fillId="9" borderId="8" xfId="9" applyFont="1" applyBorder="1" applyAlignment="1">
      <alignment vertical="center" wrapText="1"/>
    </xf>
    <xf numFmtId="0" fontId="11" fillId="9" borderId="9" xfId="9" applyFont="1" applyBorder="1" applyAlignment="1">
      <alignment vertical="center" wrapText="1"/>
    </xf>
    <xf numFmtId="0" fontId="9" fillId="3" borderId="8" xfId="2" applyFont="1" applyBorder="1" applyAlignment="1">
      <alignment vertical="center" wrapText="1"/>
    </xf>
    <xf numFmtId="0" fontId="9" fillId="3" borderId="9" xfId="2" applyFont="1" applyBorder="1" applyAlignment="1">
      <alignment vertical="center" wrapText="1"/>
    </xf>
    <xf numFmtId="0" fontId="1" fillId="5" borderId="5" xfId="5" applyBorder="1" applyAlignment="1">
      <alignment vertical="center" wrapText="1"/>
    </xf>
    <xf numFmtId="0" fontId="1" fillId="5" borderId="0" xfId="5" applyBorder="1" applyAlignment="1">
      <alignment vertical="center" wrapText="1"/>
    </xf>
    <xf numFmtId="0" fontId="9" fillId="6" borderId="8" xfId="6" applyFont="1" applyBorder="1" applyAlignment="1">
      <alignment vertical="center" wrapText="1"/>
    </xf>
    <xf numFmtId="0" fontId="9" fillId="6" borderId="9" xfId="6" applyFont="1" applyBorder="1" applyAlignment="1">
      <alignment vertical="center" wrapText="1"/>
    </xf>
    <xf numFmtId="0" fontId="9" fillId="7" borderId="8" xfId="7" applyFont="1" applyBorder="1" applyAlignment="1">
      <alignment vertical="center" wrapText="1"/>
    </xf>
    <xf numFmtId="0" fontId="9" fillId="7" borderId="9" xfId="7" applyFont="1" applyBorder="1" applyAlignment="1">
      <alignment vertical="center" wrapText="1"/>
    </xf>
    <xf numFmtId="0" fontId="9" fillId="8" borderId="8" xfId="8" applyFont="1" applyBorder="1" applyAlignment="1">
      <alignment vertical="center" wrapText="1"/>
    </xf>
    <xf numFmtId="0" fontId="9" fillId="8" borderId="9" xfId="8" applyFont="1" applyBorder="1" applyAlignment="1">
      <alignment vertical="center" wrapText="1"/>
    </xf>
    <xf numFmtId="0" fontId="10" fillId="4" borderId="0" xfId="4" applyFont="1" applyBorder="1" applyAlignment="1"/>
    <xf numFmtId="0" fontId="10" fillId="4" borderId="0" xfId="4" applyFont="1" applyBorder="1" applyAlignment="1">
      <alignment horizontal="left" vertical="center"/>
    </xf>
    <xf numFmtId="0" fontId="10" fillId="4" borderId="0" xfId="4" applyFont="1" applyBorder="1" applyAlignment="1">
      <alignment horizontal="left"/>
    </xf>
    <xf numFmtId="0" fontId="10" fillId="4" borderId="0" xfId="4" applyFont="1" applyBorder="1" applyAlignment="1">
      <alignment vertical="center"/>
    </xf>
    <xf numFmtId="0" fontId="10" fillId="4" borderId="0" xfId="4" applyFont="1" applyBorder="1" applyAlignment="1">
      <alignment vertical="top" wrapText="1"/>
    </xf>
    <xf numFmtId="0" fontId="10" fillId="4" borderId="7" xfId="4" applyFont="1" applyBorder="1" applyAlignment="1">
      <alignment horizontal="center"/>
    </xf>
    <xf numFmtId="0" fontId="10" fillId="4" borderId="11" xfId="4" applyFont="1" applyBorder="1" applyAlignment="1"/>
    <xf numFmtId="0" fontId="10" fillId="4" borderId="5" xfId="4" applyFont="1" applyBorder="1" applyAlignment="1">
      <alignment horizontal="center"/>
    </xf>
    <xf numFmtId="0" fontId="10" fillId="4" borderId="4" xfId="4" applyFont="1" applyBorder="1" applyAlignment="1"/>
    <xf numFmtId="0" fontId="10" fillId="4" borderId="4" xfId="4" applyFont="1" applyBorder="1" applyAlignment="1">
      <alignment horizontal="left"/>
    </xf>
    <xf numFmtId="0" fontId="10" fillId="4" borderId="5" xfId="4" applyFont="1" applyBorder="1" applyAlignment="1">
      <alignment vertical="center"/>
    </xf>
    <xf numFmtId="0" fontId="10" fillId="4" borderId="4" xfId="4" applyFont="1" applyBorder="1" applyAlignment="1">
      <alignment vertical="top" wrapText="1"/>
    </xf>
    <xf numFmtId="0" fontId="10" fillId="4" borderId="8" xfId="4" applyFont="1" applyBorder="1" applyAlignment="1"/>
    <xf numFmtId="0" fontId="10" fillId="4" borderId="9" xfId="4" applyFont="1" applyBorder="1" applyAlignment="1"/>
    <xf numFmtId="0" fontId="10" fillId="4" borderId="6" xfId="4" applyFont="1" applyBorder="1" applyAlignment="1"/>
    <xf numFmtId="0" fontId="10" fillId="4" borderId="5" xfId="4" applyFont="1" applyBorder="1" applyAlignment="1"/>
    <xf numFmtId="0" fontId="4" fillId="4" borderId="0" xfId="4" applyBorder="1" applyAlignment="1">
      <alignment horizontal="left"/>
    </xf>
    <xf numFmtId="0" fontId="13" fillId="4" borderId="0" xfId="4" applyFont="1" applyBorder="1" applyAlignment="1">
      <alignment horizontal="right"/>
    </xf>
    <xf numFmtId="0" fontId="10" fillId="10" borderId="10" xfId="10" applyFont="1" applyBorder="1" applyAlignment="1">
      <alignment horizontal="right"/>
    </xf>
    <xf numFmtId="0" fontId="10" fillId="10" borderId="10" xfId="10" applyFont="1" applyBorder="1" applyAlignment="1">
      <alignment horizontal="left"/>
    </xf>
    <xf numFmtId="0" fontId="10" fillId="10" borderId="0" xfId="10" applyFont="1" applyBorder="1" applyAlignment="1">
      <alignment horizontal="right"/>
    </xf>
    <xf numFmtId="0" fontId="10" fillId="10" borderId="5" xfId="10" applyFont="1" applyBorder="1" applyAlignment="1">
      <alignment vertical="center" wrapText="1"/>
    </xf>
    <xf numFmtId="0" fontId="10" fillId="10" borderId="0" xfId="10" applyFont="1" applyBorder="1" applyAlignment="1">
      <alignment vertical="center" wrapText="1"/>
    </xf>
    <xf numFmtId="0" fontId="10" fillId="10" borderId="0" xfId="10" applyFont="1" applyBorder="1" applyAlignment="1">
      <alignment horizontal="center"/>
    </xf>
    <xf numFmtId="0" fontId="10" fillId="10" borderId="8" xfId="10" applyFont="1" applyBorder="1" applyAlignment="1">
      <alignment vertical="center" wrapText="1"/>
    </xf>
    <xf numFmtId="0" fontId="10" fillId="10" borderId="9" xfId="10" applyFont="1" applyBorder="1" applyAlignment="1">
      <alignment vertical="center" wrapText="1"/>
    </xf>
    <xf numFmtId="0" fontId="10" fillId="10" borderId="9" xfId="10" applyFont="1" applyBorder="1" applyAlignment="1"/>
    <xf numFmtId="0" fontId="10" fillId="10" borderId="6" xfId="10" applyFont="1" applyBorder="1" applyAlignment="1"/>
    <xf numFmtId="0" fontId="10" fillId="12" borderId="10" xfId="12" applyFont="1" applyBorder="1" applyAlignment="1">
      <alignment horizontal="right"/>
    </xf>
    <xf numFmtId="0" fontId="10" fillId="12" borderId="10" xfId="12" applyFont="1" applyBorder="1" applyAlignment="1">
      <alignment horizontal="left"/>
    </xf>
    <xf numFmtId="0" fontId="10" fillId="12" borderId="0" xfId="12" applyFont="1" applyBorder="1" applyAlignment="1">
      <alignment horizontal="right"/>
    </xf>
    <xf numFmtId="0" fontId="10" fillId="12" borderId="5" xfId="12" applyFont="1" applyBorder="1" applyAlignment="1">
      <alignment vertical="center" wrapText="1"/>
    </xf>
    <xf numFmtId="0" fontId="10" fillId="12" borderId="0" xfId="12" applyFont="1" applyBorder="1" applyAlignment="1">
      <alignment vertical="center" wrapText="1"/>
    </xf>
    <xf numFmtId="0" fontId="10" fillId="12" borderId="0" xfId="12" applyFont="1" applyBorder="1" applyAlignment="1">
      <alignment horizontal="center"/>
    </xf>
    <xf numFmtId="0" fontId="10" fillId="12" borderId="8" xfId="12" applyFont="1" applyBorder="1" applyAlignment="1">
      <alignment vertical="center" wrapText="1"/>
    </xf>
    <xf numFmtId="0" fontId="10" fillId="12" borderId="9" xfId="12" applyFont="1" applyBorder="1" applyAlignment="1">
      <alignment vertical="center" wrapText="1"/>
    </xf>
    <xf numFmtId="0" fontId="10" fillId="12" borderId="9" xfId="12" applyFont="1" applyBorder="1" applyAlignment="1"/>
    <xf numFmtId="0" fontId="10" fillId="12" borderId="6" xfId="12" applyFont="1" applyBorder="1" applyAlignment="1"/>
    <xf numFmtId="0" fontId="4" fillId="4" borderId="5" xfId="4" applyBorder="1" applyAlignment="1">
      <alignment horizontal="right"/>
    </xf>
    <xf numFmtId="0" fontId="4" fillId="4" borderId="4" xfId="4" applyBorder="1" applyAlignment="1">
      <alignment horizontal="right"/>
    </xf>
    <xf numFmtId="0" fontId="4" fillId="4" borderId="8" xfId="4" applyBorder="1" applyAlignment="1">
      <alignment horizontal="right"/>
    </xf>
    <xf numFmtId="0" fontId="4" fillId="4" borderId="6" xfId="4" applyBorder="1" applyAlignment="1">
      <alignment horizontal="right"/>
    </xf>
    <xf numFmtId="2" fontId="9" fillId="3" borderId="5" xfId="2" applyNumberFormat="1" applyFont="1" applyBorder="1" applyAlignment="1">
      <alignment vertical="top" wrapText="1"/>
    </xf>
    <xf numFmtId="2" fontId="9" fillId="3" borderId="7" xfId="2" applyNumberFormat="1" applyFont="1" applyBorder="1" applyAlignment="1">
      <alignment wrapText="1"/>
    </xf>
    <xf numFmtId="2" fontId="9" fillId="3" borderId="5" xfId="2" applyNumberFormat="1" applyFont="1" applyBorder="1" applyAlignment="1">
      <alignment wrapText="1"/>
    </xf>
    <xf numFmtId="2" fontId="9" fillId="3" borderId="0" xfId="2" applyNumberFormat="1" applyFont="1" applyBorder="1" applyAlignment="1">
      <alignment wrapText="1"/>
    </xf>
    <xf numFmtId="0" fontId="5" fillId="4" borderId="0" xfId="4" applyFont="1" applyBorder="1" applyAlignment="1">
      <alignment horizontal="left" vertical="center" wrapText="1"/>
    </xf>
    <xf numFmtId="0" fontId="0" fillId="3" borderId="0" xfId="2" applyFont="1" applyBorder="1" applyAlignment="1">
      <alignment horizontal="right" vertical="center" wrapText="1"/>
    </xf>
    <xf numFmtId="0" fontId="9" fillId="5" borderId="7" xfId="5" applyNumberFormat="1" applyFont="1" applyBorder="1" applyAlignment="1">
      <alignment wrapText="1"/>
    </xf>
    <xf numFmtId="0" fontId="9" fillId="5" borderId="5" xfId="5" applyNumberFormat="1" applyFont="1" applyBorder="1" applyAlignment="1">
      <alignment wrapText="1"/>
    </xf>
    <xf numFmtId="0" fontId="9" fillId="5" borderId="0" xfId="5" applyNumberFormat="1" applyFont="1" applyBorder="1" applyAlignment="1">
      <alignment wrapText="1"/>
    </xf>
    <xf numFmtId="0" fontId="9" fillId="6" borderId="7" xfId="6" applyNumberFormat="1" applyFont="1" applyBorder="1" applyAlignment="1">
      <alignment wrapText="1"/>
    </xf>
    <xf numFmtId="0" fontId="9" fillId="6" borderId="5" xfId="6" applyNumberFormat="1" applyFont="1" applyBorder="1" applyAlignment="1">
      <alignment wrapText="1"/>
    </xf>
    <xf numFmtId="0" fontId="9" fillId="6" borderId="0" xfId="6" applyNumberFormat="1" applyFont="1" applyBorder="1" applyAlignment="1">
      <alignment wrapText="1"/>
    </xf>
    <xf numFmtId="0" fontId="9" fillId="7" borderId="7" xfId="7" applyNumberFormat="1" applyFont="1" applyBorder="1" applyAlignment="1">
      <alignment wrapText="1"/>
    </xf>
    <xf numFmtId="0" fontId="9" fillId="7" borderId="5" xfId="7" applyNumberFormat="1" applyFont="1" applyBorder="1" applyAlignment="1">
      <alignment wrapText="1"/>
    </xf>
    <xf numFmtId="0" fontId="9" fillId="7" borderId="0" xfId="7" applyNumberFormat="1" applyFont="1" applyBorder="1" applyAlignment="1">
      <alignment wrapText="1"/>
    </xf>
    <xf numFmtId="0" fontId="0" fillId="5" borderId="0" xfId="5" applyFont="1" applyBorder="1" applyAlignment="1">
      <alignment horizontal="right" vertical="center" wrapText="1"/>
    </xf>
    <xf numFmtId="0" fontId="0" fillId="7" borderId="0" xfId="7" applyFont="1" applyBorder="1" applyAlignment="1">
      <alignment horizontal="right" vertical="center" wrapText="1"/>
    </xf>
    <xf numFmtId="0" fontId="0" fillId="6" borderId="0" xfId="6" applyFont="1" applyBorder="1" applyAlignment="1">
      <alignment horizontal="right" vertical="center" wrapText="1"/>
    </xf>
    <xf numFmtId="2" fontId="4" fillId="4" borderId="0" xfId="4" applyNumberFormat="1" applyBorder="1" applyAlignment="1">
      <alignment horizontal="right"/>
    </xf>
    <xf numFmtId="2" fontId="8" fillId="4" borderId="0" xfId="4" applyNumberFormat="1" applyFont="1" applyBorder="1" applyAlignment="1">
      <alignment horizontal="right"/>
    </xf>
    <xf numFmtId="0" fontId="2" fillId="2" borderId="3" xfId="1" applyBorder="1" applyAlignment="1">
      <alignment horizontal="left" vertical="center" wrapText="1"/>
    </xf>
    <xf numFmtId="0" fontId="4" fillId="4" borderId="9" xfId="4" applyBorder="1" applyAlignment="1">
      <alignment horizontal="right"/>
    </xf>
    <xf numFmtId="0" fontId="10" fillId="11" borderId="10" xfId="11" applyFont="1" applyBorder="1" applyAlignment="1">
      <alignment horizontal="right"/>
    </xf>
    <xf numFmtId="0" fontId="10" fillId="11" borderId="10" xfId="11" applyFont="1" applyBorder="1" applyAlignment="1">
      <alignment horizontal="left"/>
    </xf>
    <xf numFmtId="0" fontId="10" fillId="11" borderId="0" xfId="11" applyFont="1" applyBorder="1" applyAlignment="1">
      <alignment horizontal="right"/>
    </xf>
    <xf numFmtId="0" fontId="10" fillId="11" borderId="5" xfId="11" applyFont="1" applyBorder="1" applyAlignment="1">
      <alignment vertical="center" wrapText="1"/>
    </xf>
    <xf numFmtId="0" fontId="10" fillId="11" borderId="0" xfId="11" applyFont="1" applyBorder="1" applyAlignment="1">
      <alignment vertical="center" wrapText="1"/>
    </xf>
    <xf numFmtId="0" fontId="10" fillId="11" borderId="0" xfId="11" applyFont="1" applyBorder="1" applyAlignment="1">
      <alignment horizontal="center"/>
    </xf>
    <xf numFmtId="0" fontId="10" fillId="11" borderId="8" xfId="11" applyFont="1" applyBorder="1" applyAlignment="1">
      <alignment vertical="center" wrapText="1"/>
    </xf>
    <xf numFmtId="0" fontId="10" fillId="11" borderId="9" xfId="11" applyFont="1" applyBorder="1" applyAlignment="1">
      <alignment vertical="center" wrapText="1"/>
    </xf>
    <xf numFmtId="0" fontId="10" fillId="11" borderId="9" xfId="11" applyFont="1" applyBorder="1" applyAlignment="1"/>
    <xf numFmtId="0" fontId="10" fillId="11" borderId="6" xfId="11" applyFont="1" applyBorder="1" applyAlignment="1"/>
    <xf numFmtId="0" fontId="9" fillId="8" borderId="7" xfId="8" applyNumberFormat="1" applyFont="1" applyBorder="1" applyAlignment="1">
      <alignment wrapText="1"/>
    </xf>
    <xf numFmtId="0" fontId="9" fillId="8" borderId="5" xfId="8" applyNumberFormat="1" applyFont="1" applyBorder="1" applyAlignment="1">
      <alignment wrapText="1"/>
    </xf>
    <xf numFmtId="0" fontId="9" fillId="8" borderId="0" xfId="8" applyNumberFormat="1" applyFont="1" applyBorder="1" applyAlignment="1">
      <alignment wrapText="1"/>
    </xf>
    <xf numFmtId="0" fontId="11" fillId="9" borderId="7" xfId="9" applyNumberFormat="1" applyFont="1" applyBorder="1" applyAlignment="1">
      <alignment wrapText="1"/>
    </xf>
    <xf numFmtId="0" fontId="11" fillId="9" borderId="5" xfId="9" applyNumberFormat="1" applyFont="1" applyBorder="1" applyAlignment="1">
      <alignment wrapText="1"/>
    </xf>
    <xf numFmtId="0" fontId="11" fillId="9" borderId="0" xfId="9" applyNumberFormat="1" applyFont="1" applyBorder="1" applyAlignment="1">
      <alignment wrapText="1"/>
    </xf>
    <xf numFmtId="0" fontId="10" fillId="9" borderId="0" xfId="9" applyFont="1" applyBorder="1" applyAlignment="1">
      <alignment horizontal="right" vertical="center" wrapText="1"/>
    </xf>
    <xf numFmtId="0" fontId="1" fillId="8" borderId="0" xfId="8" applyFont="1" applyBorder="1" applyAlignment="1">
      <alignment horizontal="right" vertical="center" wrapText="1"/>
    </xf>
    <xf numFmtId="0" fontId="5" fillId="4" borderId="5" xfId="4" applyFont="1" applyBorder="1" applyAlignment="1"/>
    <xf numFmtId="0" fontId="5" fillId="4" borderId="4" xfId="4" applyFont="1" applyBorder="1" applyAlignment="1">
      <alignment horizontal="right"/>
    </xf>
    <xf numFmtId="0" fontId="5" fillId="4" borderId="5" xfId="4" applyFont="1" applyBorder="1"/>
    <xf numFmtId="0" fontId="5" fillId="4" borderId="5" xfId="4" applyFont="1" applyBorder="1" applyAlignment="1">
      <alignment horizontal="right"/>
    </xf>
    <xf numFmtId="0" fontId="4" fillId="4" borderId="4" xfId="4" applyBorder="1" applyAlignment="1">
      <alignment horizontal="right" vertical="center"/>
    </xf>
    <xf numFmtId="0" fontId="7" fillId="4" borderId="2" xfId="3" applyFont="1" applyAlignment="1">
      <alignment horizontal="right"/>
    </xf>
    <xf numFmtId="0" fontId="1" fillId="3" borderId="0" xfId="2" applyFont="1" applyBorder="1" applyAlignment="1">
      <alignment horizontal="right"/>
    </xf>
    <xf numFmtId="0" fontId="1" fillId="3" borderId="9" xfId="2" applyFont="1" applyBorder="1" applyAlignment="1"/>
    <xf numFmtId="0" fontId="1" fillId="5" borderId="10" xfId="5" applyFont="1" applyBorder="1" applyAlignment="1">
      <alignment horizontal="left"/>
    </xf>
    <xf numFmtId="0" fontId="1" fillId="5" borderId="0" xfId="5" applyFont="1" applyBorder="1" applyAlignment="1">
      <alignment horizontal="right"/>
    </xf>
    <xf numFmtId="0" fontId="1" fillId="5" borderId="9" xfId="5" applyFont="1" applyBorder="1" applyAlignment="1"/>
    <xf numFmtId="0" fontId="1" fillId="6" borderId="10" xfId="6" applyFont="1" applyBorder="1" applyAlignment="1">
      <alignment horizontal="left"/>
    </xf>
    <xf numFmtId="0" fontId="1" fillId="6" borderId="0" xfId="6" applyFont="1" applyBorder="1" applyAlignment="1">
      <alignment horizontal="right"/>
    </xf>
    <xf numFmtId="0" fontId="1" fillId="6" borderId="9" xfId="6" applyFont="1" applyBorder="1" applyAlignment="1"/>
    <xf numFmtId="0" fontId="1" fillId="7" borderId="10" xfId="7" applyFont="1" applyBorder="1" applyAlignment="1">
      <alignment horizontal="left"/>
    </xf>
    <xf numFmtId="0" fontId="1" fillId="7" borderId="0" xfId="7" applyFont="1" applyBorder="1" applyAlignment="1">
      <alignment horizontal="right"/>
    </xf>
    <xf numFmtId="0" fontId="1" fillId="7" borderId="9" xfId="7" applyFont="1" applyBorder="1" applyAlignment="1"/>
    <xf numFmtId="0" fontId="1" fillId="8" borderId="10" xfId="8" applyFont="1" applyBorder="1" applyAlignment="1">
      <alignment horizontal="left"/>
    </xf>
    <xf numFmtId="0" fontId="1" fillId="8" borderId="0" xfId="8" applyFont="1" applyBorder="1" applyAlignment="1">
      <alignment horizontal="right"/>
    </xf>
    <xf numFmtId="0" fontId="1" fillId="8" borderId="9" xfId="8" applyFont="1" applyBorder="1" applyAlignment="1"/>
    <xf numFmtId="0" fontId="3" fillId="4" borderId="2" xfId="3" applyFont="1" applyAlignment="1">
      <alignment horizontal="right"/>
    </xf>
    <xf numFmtId="0" fontId="5" fillId="4" borderId="8" xfId="4" applyFont="1" applyBorder="1" applyAlignment="1">
      <alignment horizontal="right"/>
    </xf>
    <xf numFmtId="0" fontId="5" fillId="4" borderId="9" xfId="4" applyFont="1" applyBorder="1"/>
    <xf numFmtId="0" fontId="5" fillId="4" borderId="9" xfId="4" applyFont="1" applyBorder="1" applyAlignment="1">
      <alignment horizontal="left"/>
    </xf>
    <xf numFmtId="0" fontId="5" fillId="4" borderId="9" xfId="4" applyFont="1" applyBorder="1" applyAlignment="1">
      <alignment horizontal="center"/>
    </xf>
    <xf numFmtId="0" fontId="5" fillId="4" borderId="9" xfId="4" applyFont="1" applyBorder="1" applyAlignment="1">
      <alignment horizontal="right"/>
    </xf>
    <xf numFmtId="0" fontId="4" fillId="4" borderId="11" xfId="4" applyBorder="1" applyAlignment="1">
      <alignment horizontal="right"/>
    </xf>
    <xf numFmtId="0" fontId="5" fillId="4" borderId="0" xfId="4" applyFont="1" applyBorder="1" applyAlignment="1">
      <alignment horizontal="right" vertical="top"/>
    </xf>
    <xf numFmtId="0" fontId="10" fillId="2" borderId="3" xfId="1" applyFont="1" applyBorder="1" applyAlignment="1">
      <alignment horizontal="left"/>
    </xf>
    <xf numFmtId="0" fontId="10" fillId="9" borderId="0" xfId="9" applyFont="1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/>
    </xf>
    <xf numFmtId="0" fontId="10" fillId="4" borderId="0" xfId="4" applyFont="1" applyBorder="1" applyAlignment="1">
      <alignment horizontal="right" vertical="center"/>
    </xf>
    <xf numFmtId="0" fontId="5" fillId="4" borderId="0" xfId="4" applyFont="1" applyBorder="1" applyAlignment="1">
      <alignment horizontal="center" vertical="center" wrapText="1"/>
    </xf>
    <xf numFmtId="0" fontId="10" fillId="4" borderId="0" xfId="4" applyFont="1" applyBorder="1" applyAlignment="1">
      <alignment horizontal="center"/>
    </xf>
    <xf numFmtId="0" fontId="1" fillId="8" borderId="0" xfId="8" applyBorder="1" applyAlignment="1">
      <alignment horizontal="center"/>
    </xf>
    <xf numFmtId="0" fontId="1" fillId="7" borderId="0" xfId="7" applyBorder="1" applyAlignment="1">
      <alignment horizontal="center"/>
    </xf>
    <xf numFmtId="0" fontId="1" fillId="6" borderId="0" xfId="6" applyBorder="1" applyAlignment="1">
      <alignment horizontal="center"/>
    </xf>
    <xf numFmtId="0" fontId="1" fillId="5" borderId="0" xfId="5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5" fillId="4" borderId="0" xfId="4" applyFont="1" applyBorder="1" applyAlignment="1">
      <alignment horizontal="center" vertical="center" wrapText="1"/>
    </xf>
    <xf numFmtId="0" fontId="5" fillId="4" borderId="0" xfId="4" applyFont="1" applyBorder="1" applyAlignment="1">
      <alignment horizontal="center"/>
    </xf>
    <xf numFmtId="2" fontId="9" fillId="3" borderId="10" xfId="2" applyNumberFormat="1" applyFont="1" applyBorder="1" applyAlignment="1">
      <alignment horizontal="center" wrapText="1"/>
    </xf>
    <xf numFmtId="2" fontId="9" fillId="3" borderId="0" xfId="2" applyNumberFormat="1" applyFont="1" applyBorder="1" applyAlignment="1">
      <alignment horizontal="center" wrapText="1"/>
    </xf>
    <xf numFmtId="0" fontId="0" fillId="3" borderId="10" xfId="2" applyFont="1" applyBorder="1" applyAlignment="1">
      <alignment horizontal="center"/>
    </xf>
    <xf numFmtId="0" fontId="1" fillId="3" borderId="0" xfId="2" applyBorder="1" applyAlignment="1">
      <alignment horizontal="center"/>
    </xf>
    <xf numFmtId="0" fontId="5" fillId="4" borderId="7" xfId="4" applyFont="1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 vertical="center"/>
    </xf>
    <xf numFmtId="0" fontId="10" fillId="4" borderId="0" xfId="4" applyFont="1" applyBorder="1" applyAlignment="1">
      <alignment horizontal="right"/>
    </xf>
    <xf numFmtId="0" fontId="10" fillId="4" borderId="10" xfId="4" applyFont="1" applyBorder="1" applyAlignment="1">
      <alignment horizontal="center"/>
    </xf>
    <xf numFmtId="0" fontId="5" fillId="4" borderId="11" xfId="4" applyFont="1" applyBorder="1" applyAlignment="1">
      <alignment horizontal="center"/>
    </xf>
    <xf numFmtId="0" fontId="5" fillId="4" borderId="0" xfId="4" applyFont="1" applyBorder="1" applyAlignment="1">
      <alignment horizontal="center" vertical="center" wrapText="1"/>
    </xf>
    <xf numFmtId="0" fontId="9" fillId="5" borderId="10" xfId="5" applyNumberFormat="1" applyFont="1" applyBorder="1" applyAlignment="1">
      <alignment horizontal="center" wrapText="1"/>
    </xf>
    <xf numFmtId="0" fontId="9" fillId="5" borderId="0" xfId="5" applyNumberFormat="1" applyFont="1" applyBorder="1" applyAlignment="1">
      <alignment horizontal="center" wrapText="1"/>
    </xf>
    <xf numFmtId="0" fontId="1" fillId="5" borderId="10" xfId="5" applyBorder="1" applyAlignment="1">
      <alignment horizontal="center"/>
    </xf>
    <xf numFmtId="0" fontId="1" fillId="5" borderId="0" xfId="5" applyBorder="1" applyAlignment="1">
      <alignment horizontal="center"/>
    </xf>
    <xf numFmtId="0" fontId="10" fillId="4" borderId="0" xfId="4" applyFont="1" applyBorder="1" applyAlignment="1">
      <alignment horizontal="center"/>
    </xf>
    <xf numFmtId="0" fontId="10" fillId="4" borderId="0" xfId="4" applyFont="1" applyBorder="1" applyAlignment="1">
      <alignment horizontal="right" vertical="top" wrapText="1"/>
    </xf>
    <xf numFmtId="0" fontId="9" fillId="6" borderId="10" xfId="6" applyNumberFormat="1" applyFont="1" applyBorder="1" applyAlignment="1">
      <alignment horizontal="center" wrapText="1"/>
    </xf>
    <xf numFmtId="0" fontId="9" fillId="6" borderId="0" xfId="6" applyNumberFormat="1" applyFont="1" applyBorder="1" applyAlignment="1">
      <alignment horizontal="center" wrapText="1"/>
    </xf>
    <xf numFmtId="0" fontId="1" fillId="6" borderId="10" xfId="6" applyBorder="1" applyAlignment="1">
      <alignment horizontal="center"/>
    </xf>
    <xf numFmtId="0" fontId="1" fillId="6" borderId="0" xfId="6" applyBorder="1" applyAlignment="1">
      <alignment horizontal="center"/>
    </xf>
    <xf numFmtId="0" fontId="9" fillId="7" borderId="10" xfId="7" applyNumberFormat="1" applyFont="1" applyBorder="1" applyAlignment="1">
      <alignment horizontal="center" wrapText="1"/>
    </xf>
    <xf numFmtId="0" fontId="9" fillId="7" borderId="0" xfId="7" applyNumberFormat="1" applyFont="1" applyBorder="1" applyAlignment="1">
      <alignment horizontal="center" wrapText="1"/>
    </xf>
    <xf numFmtId="0" fontId="1" fillId="7" borderId="10" xfId="7" applyBorder="1" applyAlignment="1">
      <alignment horizontal="center"/>
    </xf>
    <xf numFmtId="0" fontId="1" fillId="7" borderId="0" xfId="7" applyBorder="1" applyAlignment="1">
      <alignment horizontal="center"/>
    </xf>
    <xf numFmtId="0" fontId="9" fillId="8" borderId="10" xfId="8" applyNumberFormat="1" applyFont="1" applyBorder="1" applyAlignment="1">
      <alignment horizontal="center" wrapText="1"/>
    </xf>
    <xf numFmtId="0" fontId="9" fillId="8" borderId="0" xfId="8" applyNumberFormat="1" applyFont="1" applyBorder="1" applyAlignment="1">
      <alignment horizontal="center" wrapText="1"/>
    </xf>
    <xf numFmtId="0" fontId="1" fillId="8" borderId="10" xfId="8" applyBorder="1" applyAlignment="1">
      <alignment horizontal="center"/>
    </xf>
    <xf numFmtId="0" fontId="1" fillId="8" borderId="0" xfId="8" applyBorder="1" applyAlignment="1">
      <alignment horizontal="center"/>
    </xf>
    <xf numFmtId="0" fontId="11" fillId="10" borderId="7" xfId="10" applyNumberFormat="1" applyFont="1" applyBorder="1" applyAlignment="1">
      <alignment horizontal="center" wrapText="1"/>
    </xf>
    <xf numFmtId="0" fontId="11" fillId="10" borderId="10" xfId="10" applyNumberFormat="1" applyFont="1" applyBorder="1" applyAlignment="1">
      <alignment horizontal="center" wrapText="1"/>
    </xf>
    <xf numFmtId="0" fontId="11" fillId="10" borderId="5" xfId="10" applyNumberFormat="1" applyFont="1" applyBorder="1" applyAlignment="1">
      <alignment horizontal="center" wrapText="1"/>
    </xf>
    <xf numFmtId="0" fontId="11" fillId="10" borderId="0" xfId="10" applyNumberFormat="1" applyFont="1" applyBorder="1" applyAlignment="1">
      <alignment horizontal="center" wrapText="1"/>
    </xf>
    <xf numFmtId="0" fontId="10" fillId="10" borderId="11" xfId="10" applyFont="1" applyBorder="1" applyAlignment="1">
      <alignment horizontal="center"/>
    </xf>
    <xf numFmtId="0" fontId="10" fillId="10" borderId="4" xfId="10" applyFont="1" applyBorder="1" applyAlignment="1">
      <alignment horizontal="center"/>
    </xf>
    <xf numFmtId="0" fontId="5" fillId="4" borderId="5" xfId="4" applyFont="1" applyBorder="1" applyAlignment="1">
      <alignment horizontal="center"/>
    </xf>
    <xf numFmtId="0" fontId="11" fillId="9" borderId="10" xfId="9" applyNumberFormat="1" applyFont="1" applyBorder="1" applyAlignment="1">
      <alignment horizontal="center" wrapText="1"/>
    </xf>
    <xf numFmtId="0" fontId="11" fillId="9" borderId="0" xfId="9" applyNumberFormat="1" applyFont="1" applyBorder="1" applyAlignment="1">
      <alignment horizontal="center" wrapText="1"/>
    </xf>
    <xf numFmtId="0" fontId="10" fillId="9" borderId="10" xfId="9" applyFont="1" applyBorder="1" applyAlignment="1">
      <alignment horizontal="center"/>
    </xf>
    <xf numFmtId="0" fontId="10" fillId="9" borderId="0" xfId="9" applyFont="1" applyBorder="1" applyAlignment="1">
      <alignment horizontal="center"/>
    </xf>
    <xf numFmtId="0" fontId="11" fillId="11" borderId="7" xfId="11" applyNumberFormat="1" applyFont="1" applyBorder="1" applyAlignment="1">
      <alignment horizontal="center" wrapText="1"/>
    </xf>
    <xf numFmtId="0" fontId="11" fillId="11" borderId="10" xfId="11" applyNumberFormat="1" applyFont="1" applyBorder="1" applyAlignment="1">
      <alignment horizontal="center" wrapText="1"/>
    </xf>
    <xf numFmtId="0" fontId="11" fillId="11" borderId="5" xfId="11" applyNumberFormat="1" applyFont="1" applyBorder="1" applyAlignment="1">
      <alignment horizontal="center" wrapText="1"/>
    </xf>
    <xf numFmtId="0" fontId="11" fillId="11" borderId="0" xfId="11" applyNumberFormat="1" applyFont="1" applyBorder="1" applyAlignment="1">
      <alignment horizontal="center" wrapText="1"/>
    </xf>
    <xf numFmtId="0" fontId="10" fillId="11" borderId="11" xfId="11" applyFont="1" applyBorder="1" applyAlignment="1">
      <alignment horizontal="center"/>
    </xf>
    <xf numFmtId="0" fontId="10" fillId="11" borderId="4" xfId="11" applyFont="1" applyBorder="1" applyAlignment="1">
      <alignment horizontal="center"/>
    </xf>
    <xf numFmtId="0" fontId="11" fillId="12" borderId="7" xfId="12" applyNumberFormat="1" applyFont="1" applyBorder="1" applyAlignment="1">
      <alignment horizontal="center" wrapText="1"/>
    </xf>
    <xf numFmtId="0" fontId="11" fillId="12" borderId="10" xfId="12" applyNumberFormat="1" applyFont="1" applyBorder="1" applyAlignment="1">
      <alignment horizontal="center" wrapText="1"/>
    </xf>
    <xf numFmtId="0" fontId="11" fillId="12" borderId="5" xfId="12" applyNumberFormat="1" applyFont="1" applyBorder="1" applyAlignment="1">
      <alignment horizontal="center" wrapText="1"/>
    </xf>
    <xf numFmtId="0" fontId="11" fillId="12" borderId="0" xfId="12" applyNumberFormat="1" applyFont="1" applyBorder="1" applyAlignment="1">
      <alignment horizontal="center" wrapText="1"/>
    </xf>
    <xf numFmtId="0" fontId="10" fillId="12" borderId="11" xfId="12" applyFont="1" applyBorder="1" applyAlignment="1">
      <alignment horizontal="center"/>
    </xf>
    <xf numFmtId="0" fontId="10" fillId="12" borderId="4" xfId="12" applyFont="1" applyBorder="1" applyAlignment="1">
      <alignment horizontal="center"/>
    </xf>
  </cellXfs>
  <cellStyles count="13">
    <cellStyle name="40% - Accent1" xfId="2" builtinId="31"/>
    <cellStyle name="40% - Accent2" xfId="5" builtinId="35"/>
    <cellStyle name="40% - Accent3" xfId="7" builtinId="39"/>
    <cellStyle name="40% - Accent4" xfId="8" builtinId="43"/>
    <cellStyle name="40% - Accent6" xfId="6" builtinId="51"/>
    <cellStyle name="60% - Accent5" xfId="9" builtinId="48"/>
    <cellStyle name="Accent2" xfId="10" builtinId="33"/>
    <cellStyle name="Accent3" xfId="11" builtinId="37"/>
    <cellStyle name="Accent6" xfId="12" builtinId="49"/>
    <cellStyle name="Calculation" xfId="4" builtinId="22"/>
    <cellStyle name="Input" xfId="1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Per Point (DPP) Comparison</a:t>
            </a:r>
          </a:p>
        </c:rich>
      </c:tx>
      <c:layout>
        <c:manualLayout>
          <c:xMode val="edge"/>
          <c:yMode val="edge"/>
          <c:x val="0.43829354500521611"/>
          <c:y val="8.3001461011239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1'!$I$30</c:f>
              <c:strCache>
                <c:ptCount val="1"/>
                <c:pt idx="0">
                  <c:v>Falchions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1'!$F$29:$F$34</c:f>
              <c:numCache>
                <c:formatCode>General</c:formatCode>
                <c:ptCount val="6"/>
                <c:pt idx="0">
                  <c:v>3.2592592592592597E-2</c:v>
                </c:pt>
                <c:pt idx="1">
                  <c:v>2.6074074074074072E-2</c:v>
                </c:pt>
                <c:pt idx="2">
                  <c:v>1.9555555555555559E-2</c:v>
                </c:pt>
                <c:pt idx="3">
                  <c:v>1.9555555555555559E-2</c:v>
                </c:pt>
                <c:pt idx="4">
                  <c:v>1.9555555555555559E-2</c:v>
                </c:pt>
                <c:pt idx="5">
                  <c:v>1.3037037037037036E-2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D-4110-823D-B913BA8D4415}"/>
            </c:ext>
          </c:extLst>
        </c:ser>
        <c:ser>
          <c:idx val="1"/>
          <c:order val="1"/>
          <c:tx>
            <c:strRef>
              <c:f>'Sheet 1'!$I$40</c:f>
              <c:strCache>
                <c:ptCount val="1"/>
                <c:pt idx="0">
                  <c:v>Crowe v. T3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1'!$F$39:$F$44</c:f>
              <c:numCache>
                <c:formatCode>General</c:formatCode>
                <c:ptCount val="6"/>
                <c:pt idx="0">
                  <c:v>2.3484135802469136E-2</c:v>
                </c:pt>
                <c:pt idx="1">
                  <c:v>2.0721296296296297E-2</c:v>
                </c:pt>
                <c:pt idx="2">
                  <c:v>1.6577037037037036E-2</c:v>
                </c:pt>
                <c:pt idx="3">
                  <c:v>1.6577037037037036E-2</c:v>
                </c:pt>
                <c:pt idx="4">
                  <c:v>1.6577037037037036E-2</c:v>
                </c:pt>
                <c:pt idx="5">
                  <c:v>1.1051358024691359E-2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ED-4110-823D-B913BA8D4415}"/>
            </c:ext>
          </c:extLst>
        </c:ser>
        <c:ser>
          <c:idx val="2"/>
          <c:order val="2"/>
          <c:tx>
            <c:strRef>
              <c:f>'Sheet 1'!$I$50</c:f>
              <c:strCache>
                <c:ptCount val="1"/>
                <c:pt idx="0">
                  <c:v>Crowe v. T4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1'!$F$49:$F$54</c:f>
              <c:numCache>
                <c:formatCode>General</c:formatCode>
                <c:ptCount val="6"/>
                <c:pt idx="0">
                  <c:v>2.2159465020576138E-2</c:v>
                </c:pt>
                <c:pt idx="1">
                  <c:v>1.9552469135802476E-2</c:v>
                </c:pt>
                <c:pt idx="2">
                  <c:v>1.5641975308641982E-2</c:v>
                </c:pt>
                <c:pt idx="3">
                  <c:v>1.5641975308641982E-2</c:v>
                </c:pt>
                <c:pt idx="4">
                  <c:v>1.5641975308641982E-2</c:v>
                </c:pt>
                <c:pt idx="5">
                  <c:v>1.0427983539094653E-2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ED-4110-823D-B913BA8D4415}"/>
            </c:ext>
          </c:extLst>
        </c:ser>
        <c:ser>
          <c:idx val="3"/>
          <c:order val="3"/>
          <c:tx>
            <c:strRef>
              <c:f>'Sheet 1'!$I$60</c:f>
              <c:strCache>
                <c:ptCount val="1"/>
                <c:pt idx="0">
                  <c:v>Crowe v. T5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1'!$F$59:$F$64</c:f>
              <c:numCache>
                <c:formatCode>General</c:formatCode>
                <c:ptCount val="6"/>
                <c:pt idx="0">
                  <c:v>2.0176131687242797E-2</c:v>
                </c:pt>
                <c:pt idx="1">
                  <c:v>1.7802469135802471E-2</c:v>
                </c:pt>
                <c:pt idx="2">
                  <c:v>1.4241975308641975E-2</c:v>
                </c:pt>
                <c:pt idx="3">
                  <c:v>1.4241975308641975E-2</c:v>
                </c:pt>
                <c:pt idx="4">
                  <c:v>1.4241975308641975E-2</c:v>
                </c:pt>
                <c:pt idx="5">
                  <c:v>9.494650205761318E-3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ED-4110-823D-B913BA8D4415}"/>
            </c:ext>
          </c:extLst>
        </c:ser>
        <c:ser>
          <c:idx val="4"/>
          <c:order val="4"/>
          <c:tx>
            <c:strRef>
              <c:f>'Sheet 1'!$I$70</c:f>
              <c:strCache>
                <c:ptCount val="1"/>
                <c:pt idx="0">
                  <c:v>Model 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1'!$F$69:$F$74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ED-4110-823D-B913BA8D4415}"/>
            </c:ext>
          </c:extLst>
        </c:ser>
        <c:ser>
          <c:idx val="5"/>
          <c:order val="5"/>
          <c:tx>
            <c:strRef>
              <c:f>'Sheet 1'!$I$80</c:f>
              <c:strCache>
                <c:ptCount val="1"/>
                <c:pt idx="0">
                  <c:v>Model 6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1'!$F$79:$F$84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ED-4110-823D-B913BA8D4415}"/>
            </c:ext>
          </c:extLst>
        </c:ser>
        <c:ser>
          <c:idx val="6"/>
          <c:order val="6"/>
          <c:tx>
            <c:strRef>
              <c:f>'Sheet 1'!$I$90</c:f>
              <c:strCache>
                <c:ptCount val="1"/>
                <c:pt idx="0">
                  <c:v>Combo 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1'!$F$90:$F$95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ED-4110-823D-B913BA8D4415}"/>
            </c:ext>
          </c:extLst>
        </c:ser>
        <c:ser>
          <c:idx val="7"/>
          <c:order val="7"/>
          <c:tx>
            <c:strRef>
              <c:f>'Sheet 1'!$I$100</c:f>
              <c:strCache>
                <c:ptCount val="1"/>
                <c:pt idx="0">
                  <c:v>Combo 2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1'!$F$100:$F$105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ED-4110-823D-B913BA8D4415}"/>
            </c:ext>
          </c:extLst>
        </c:ser>
        <c:ser>
          <c:idx val="8"/>
          <c:order val="8"/>
          <c:tx>
            <c:strRef>
              <c:f>'Sheet 1'!$I$110</c:f>
              <c:strCache>
                <c:ptCount val="1"/>
                <c:pt idx="0">
                  <c:v>Combo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1'!$F$110:$F$115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ED-4110-823D-B913BA8D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59816"/>
        <c:axId val="421555504"/>
      </c:scatterChart>
      <c:valAx>
        <c:axId val="421559816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536397679684391"/>
              <c:y val="0.90600931104446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5504"/>
        <c:crosses val="autoZero"/>
        <c:crossBetween val="midCat"/>
        <c:majorUnit val="1"/>
        <c:minorUnit val="1"/>
      </c:valAx>
      <c:valAx>
        <c:axId val="4215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DPP</a:t>
                </a:r>
              </a:p>
            </c:rich>
          </c:tx>
          <c:layout>
            <c:manualLayout>
              <c:xMode val="edge"/>
              <c:yMode val="edge"/>
              <c:x val="0.17876292525073045"/>
              <c:y val="8.36558591188816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9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049721130237253E-2"/>
          <c:y val="0.13514078082234876"/>
          <c:w val="0.13126833106803062"/>
          <c:h val="0.804784525569752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(DMG) Comparison</a:t>
            </a:r>
          </a:p>
        </c:rich>
      </c:tx>
      <c:layout>
        <c:manualLayout>
          <c:xMode val="edge"/>
          <c:yMode val="edge"/>
          <c:x val="0.47322527863760588"/>
          <c:y val="8.3001440432747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1'!$I$30</c:f>
              <c:strCache>
                <c:ptCount val="1"/>
                <c:pt idx="0">
                  <c:v>Falchions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1'!$E$29:$E$34</c:f>
              <c:numCache>
                <c:formatCode>General</c:formatCode>
                <c:ptCount val="6"/>
                <c:pt idx="0">
                  <c:v>4.0740740740740744</c:v>
                </c:pt>
                <c:pt idx="1">
                  <c:v>3.2592592592592591</c:v>
                </c:pt>
                <c:pt idx="2">
                  <c:v>2.4444444444444446</c:v>
                </c:pt>
                <c:pt idx="3">
                  <c:v>2.4444444444444446</c:v>
                </c:pt>
                <c:pt idx="4">
                  <c:v>2.4444444444444446</c:v>
                </c:pt>
                <c:pt idx="5">
                  <c:v>1.6296296296296295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E-4869-B813-C1F233921F1F}"/>
            </c:ext>
          </c:extLst>
        </c:ser>
        <c:ser>
          <c:idx val="1"/>
          <c:order val="1"/>
          <c:tx>
            <c:strRef>
              <c:f>'Sheet 1'!$I$40</c:f>
              <c:strCache>
                <c:ptCount val="1"/>
                <c:pt idx="0">
                  <c:v>Crowe v. T3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1'!$E$39:$E$44</c:f>
              <c:numCache>
                <c:formatCode>General</c:formatCode>
                <c:ptCount val="6"/>
                <c:pt idx="0">
                  <c:v>2.9355169753086421</c:v>
                </c:pt>
                <c:pt idx="1">
                  <c:v>2.5901620370370373</c:v>
                </c:pt>
                <c:pt idx="2">
                  <c:v>2.0721296296296297</c:v>
                </c:pt>
                <c:pt idx="3">
                  <c:v>2.0721296296296297</c:v>
                </c:pt>
                <c:pt idx="4">
                  <c:v>2.0721296296296297</c:v>
                </c:pt>
                <c:pt idx="5">
                  <c:v>1.3814197530864198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DE-4869-B813-C1F233921F1F}"/>
            </c:ext>
          </c:extLst>
        </c:ser>
        <c:ser>
          <c:idx val="2"/>
          <c:order val="2"/>
          <c:tx>
            <c:strRef>
              <c:f>'Sheet 1'!$I$50</c:f>
              <c:strCache>
                <c:ptCount val="1"/>
                <c:pt idx="0">
                  <c:v>Crowe v. T4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1'!$E$49:$E$54</c:f>
              <c:numCache>
                <c:formatCode>General</c:formatCode>
                <c:ptCount val="6"/>
                <c:pt idx="0">
                  <c:v>2.7699331275720174</c:v>
                </c:pt>
                <c:pt idx="1">
                  <c:v>2.4440586419753094</c:v>
                </c:pt>
                <c:pt idx="2">
                  <c:v>1.9552469135802477</c:v>
                </c:pt>
                <c:pt idx="3">
                  <c:v>1.9552469135802477</c:v>
                </c:pt>
                <c:pt idx="4">
                  <c:v>1.9552469135802477</c:v>
                </c:pt>
                <c:pt idx="5">
                  <c:v>1.3034979423868316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DE-4869-B813-C1F233921F1F}"/>
            </c:ext>
          </c:extLst>
        </c:ser>
        <c:ser>
          <c:idx val="3"/>
          <c:order val="3"/>
          <c:tx>
            <c:strRef>
              <c:f>'Sheet 1'!$I$60</c:f>
              <c:strCache>
                <c:ptCount val="1"/>
                <c:pt idx="0">
                  <c:v>Crowe v. T5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1'!$E$59:$E$64</c:f>
              <c:numCache>
                <c:formatCode>General</c:formatCode>
                <c:ptCount val="6"/>
                <c:pt idx="0">
                  <c:v>2.5220164609053497</c:v>
                </c:pt>
                <c:pt idx="1">
                  <c:v>2.225308641975309</c:v>
                </c:pt>
                <c:pt idx="2">
                  <c:v>1.780246913580247</c:v>
                </c:pt>
                <c:pt idx="3">
                  <c:v>1.780246913580247</c:v>
                </c:pt>
                <c:pt idx="4">
                  <c:v>1.780246913580247</c:v>
                </c:pt>
                <c:pt idx="5">
                  <c:v>1.1868312757201647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DE-4869-B813-C1F233921F1F}"/>
            </c:ext>
          </c:extLst>
        </c:ser>
        <c:ser>
          <c:idx val="4"/>
          <c:order val="4"/>
          <c:tx>
            <c:strRef>
              <c:f>'Sheet 1'!$I$70</c:f>
              <c:strCache>
                <c:ptCount val="1"/>
                <c:pt idx="0">
                  <c:v>Model 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1'!$E$69:$E$74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DE-4869-B813-C1F233921F1F}"/>
            </c:ext>
          </c:extLst>
        </c:ser>
        <c:ser>
          <c:idx val="5"/>
          <c:order val="5"/>
          <c:tx>
            <c:strRef>
              <c:f>'Sheet 1'!$I$80</c:f>
              <c:strCache>
                <c:ptCount val="1"/>
                <c:pt idx="0">
                  <c:v>Model 6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1'!$E$79:$E$84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DE-4869-B813-C1F233921F1F}"/>
            </c:ext>
          </c:extLst>
        </c:ser>
        <c:ser>
          <c:idx val="6"/>
          <c:order val="6"/>
          <c:tx>
            <c:strRef>
              <c:f>'Sheet 1'!$I$90</c:f>
              <c:strCache>
                <c:ptCount val="1"/>
                <c:pt idx="0">
                  <c:v>Combo 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1'!$E$90:$E$95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DE-4869-B813-C1F233921F1F}"/>
            </c:ext>
          </c:extLst>
        </c:ser>
        <c:ser>
          <c:idx val="7"/>
          <c:order val="7"/>
          <c:tx>
            <c:strRef>
              <c:f>'Sheet 1'!$I$100</c:f>
              <c:strCache>
                <c:ptCount val="1"/>
                <c:pt idx="0">
                  <c:v>Combo 2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1'!$E$100:$E$105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DE-4869-B813-C1F233921F1F}"/>
            </c:ext>
          </c:extLst>
        </c:ser>
        <c:ser>
          <c:idx val="8"/>
          <c:order val="8"/>
          <c:tx>
            <c:strRef>
              <c:f>'Sheet 1'!$I$110</c:f>
              <c:strCache>
                <c:ptCount val="1"/>
                <c:pt idx="0">
                  <c:v>Combo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1'!$E$110:$E$115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DE-4869-B813-C1F233921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59032"/>
        <c:axId val="421559424"/>
      </c:scatterChart>
      <c:valAx>
        <c:axId val="421559032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754724986221539"/>
              <c:y val="0.90370243892692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9424"/>
        <c:crosses val="autoZero"/>
        <c:crossBetween val="midCat"/>
        <c:majorUnit val="1"/>
        <c:minorUnit val="1"/>
      </c:valAx>
      <c:valAx>
        <c:axId val="4215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DMG</a:t>
                </a:r>
              </a:p>
            </c:rich>
          </c:tx>
          <c:layout>
            <c:manualLayout>
              <c:xMode val="edge"/>
              <c:yMode val="edge"/>
              <c:x val="0.17439643847212008"/>
              <c:y val="8.36559018689296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txPr>
          <a:bodyPr rot="0" spcFirstLastPara="1" vertOverflow="ellipsis" vert="horz" wrap="square" anchor="t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2034246820328275E-2"/>
          <c:y val="0.14665132646319923"/>
          <c:w val="0.14887500152498934"/>
          <c:h val="0.7888031495355244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AF$29" lockText="1" noThreeD="1"/>
</file>

<file path=xl/ctrlProps/ctrlProp10.xml><?xml version="1.0" encoding="utf-8"?>
<formControlPr xmlns="http://schemas.microsoft.com/office/spreadsheetml/2009/9/main" objectType="CheckBox" fmlaLink="$AF$32" lockText="1" noThreeD="1"/>
</file>

<file path=xl/ctrlProps/ctrlProp100.xml><?xml version="1.0" encoding="utf-8"?>
<formControlPr xmlns="http://schemas.microsoft.com/office/spreadsheetml/2009/9/main" objectType="CheckBox" checked="Checked" fmlaLink="$AD$105" lockText="1" noThreeD="1"/>
</file>

<file path=xl/ctrlProps/ctrlProp101.xml><?xml version="1.0" encoding="utf-8"?>
<formControlPr xmlns="http://schemas.microsoft.com/office/spreadsheetml/2009/9/main" objectType="CheckBox" checked="Checked" fmlaLink="$AD$110" lockText="1" noThreeD="1"/>
</file>

<file path=xl/ctrlProps/ctrlProp102.xml><?xml version="1.0" encoding="utf-8"?>
<formControlPr xmlns="http://schemas.microsoft.com/office/spreadsheetml/2009/9/main" objectType="CheckBox" checked="Checked" fmlaLink="$AD$111" lockText="1" noThreeD="1"/>
</file>

<file path=xl/ctrlProps/ctrlProp103.xml><?xml version="1.0" encoding="utf-8"?>
<formControlPr xmlns="http://schemas.microsoft.com/office/spreadsheetml/2009/9/main" objectType="CheckBox" checked="Checked" fmlaLink="$AD$112" lockText="1" noThreeD="1"/>
</file>

<file path=xl/ctrlProps/ctrlProp104.xml><?xml version="1.0" encoding="utf-8"?>
<formControlPr xmlns="http://schemas.microsoft.com/office/spreadsheetml/2009/9/main" objectType="CheckBox" checked="Checked" fmlaLink="$AD$113" lockText="1" noThreeD="1"/>
</file>

<file path=xl/ctrlProps/ctrlProp105.xml><?xml version="1.0" encoding="utf-8"?>
<formControlPr xmlns="http://schemas.microsoft.com/office/spreadsheetml/2009/9/main" objectType="CheckBox" checked="Checked" fmlaLink="$AD$114" lockText="1" noThreeD="1"/>
</file>

<file path=xl/ctrlProps/ctrlProp106.xml><?xml version="1.0" encoding="utf-8"?>
<formControlPr xmlns="http://schemas.microsoft.com/office/spreadsheetml/2009/9/main" objectType="CheckBox" checked="Checked" fmlaLink="$AD$115" lockText="1" noThreeD="1"/>
</file>

<file path=xl/ctrlProps/ctrlProp107.xml><?xml version="1.0" encoding="utf-8"?>
<formControlPr xmlns="http://schemas.microsoft.com/office/spreadsheetml/2009/9/main" objectType="CheckBox" fmlaLink="$AH$69" lockText="1" noThreeD="1"/>
</file>

<file path=xl/ctrlProps/ctrlProp108.xml><?xml version="1.0" encoding="utf-8"?>
<formControlPr xmlns="http://schemas.microsoft.com/office/spreadsheetml/2009/9/main" objectType="CheckBox" fmlaLink="$AH$79" lockText="1" noThreeD="1"/>
</file>

<file path=xl/ctrlProps/ctrlProp109.xml><?xml version="1.0" encoding="utf-8"?>
<formControlPr xmlns="http://schemas.microsoft.com/office/spreadsheetml/2009/9/main" objectType="CheckBox" fmlaLink="$AF$96" lockText="1" noThreeD="1"/>
</file>

<file path=xl/ctrlProps/ctrlProp11.xml><?xml version="1.0" encoding="utf-8"?>
<formControlPr xmlns="http://schemas.microsoft.com/office/spreadsheetml/2009/9/main" objectType="CheckBox" fmlaLink="$AF$34" lockText="1" noThreeD="1"/>
</file>

<file path=xl/ctrlProps/ctrlProp110.xml><?xml version="1.0" encoding="utf-8"?>
<formControlPr xmlns="http://schemas.microsoft.com/office/spreadsheetml/2009/9/main" objectType="CheckBox" fmlaLink="$AF$106" lockText="1" noThreeD="1"/>
</file>

<file path=xl/ctrlProps/ctrlProp111.xml><?xml version="1.0" encoding="utf-8"?>
<formControlPr xmlns="http://schemas.microsoft.com/office/spreadsheetml/2009/9/main" objectType="CheckBox" fmlaLink="$AF$116" lockText="1" noThreeD="1"/>
</file>

<file path=xl/ctrlProps/ctrlProp12.xml><?xml version="1.0" encoding="utf-8"?>
<formControlPr xmlns="http://schemas.microsoft.com/office/spreadsheetml/2009/9/main" objectType="CheckBox" fmlaLink="$AF$35" lockText="1" noThreeD="1"/>
</file>

<file path=xl/ctrlProps/ctrlProp13.xml><?xml version="1.0" encoding="utf-8"?>
<formControlPr xmlns="http://schemas.microsoft.com/office/spreadsheetml/2009/9/main" objectType="CheckBox" fmlaLink="$AF$33" lockText="1" noThreeD="1"/>
</file>

<file path=xl/ctrlProps/ctrlProp14.xml><?xml version="1.0" encoding="utf-8"?>
<formControlPr xmlns="http://schemas.microsoft.com/office/spreadsheetml/2009/9/main" objectType="CheckBox" fmlaLink="$AF$39" lockText="1" noThreeD="1"/>
</file>

<file path=xl/ctrlProps/ctrlProp15.xml><?xml version="1.0" encoding="utf-8"?>
<formControlPr xmlns="http://schemas.microsoft.com/office/spreadsheetml/2009/9/main" objectType="CheckBox" checked="Checked" fmlaLink="$AF$40" lockText="1" noThreeD="1"/>
</file>

<file path=xl/ctrlProps/ctrlProp16.xml><?xml version="1.0" encoding="utf-8"?>
<formControlPr xmlns="http://schemas.microsoft.com/office/spreadsheetml/2009/9/main" objectType="CheckBox" checked="Checked" fmlaLink="$AD$39" lockText="1" noThreeD="1"/>
</file>

<file path=xl/ctrlProps/ctrlProp17.xml><?xml version="1.0" encoding="utf-8"?>
<formControlPr xmlns="http://schemas.microsoft.com/office/spreadsheetml/2009/9/main" objectType="CheckBox" checked="Checked" fmlaLink="$AD$40" lockText="1" noThreeD="1"/>
</file>

<file path=xl/ctrlProps/ctrlProp18.xml><?xml version="1.0" encoding="utf-8"?>
<formControlPr xmlns="http://schemas.microsoft.com/office/spreadsheetml/2009/9/main" objectType="CheckBox" checked="Checked" fmlaLink="$AD$41" lockText="1" noThreeD="1"/>
</file>

<file path=xl/ctrlProps/ctrlProp19.xml><?xml version="1.0" encoding="utf-8"?>
<formControlPr xmlns="http://schemas.microsoft.com/office/spreadsheetml/2009/9/main" objectType="CheckBox" checked="Checked" fmlaLink="$AD$42" lockText="1" noThreeD="1"/>
</file>

<file path=xl/ctrlProps/ctrlProp2.xml><?xml version="1.0" encoding="utf-8"?>
<formControlPr xmlns="http://schemas.microsoft.com/office/spreadsheetml/2009/9/main" objectType="CheckBox" fmlaLink="$AF$30" lockText="1" noThreeD="1"/>
</file>

<file path=xl/ctrlProps/ctrlProp20.xml><?xml version="1.0" encoding="utf-8"?>
<formControlPr xmlns="http://schemas.microsoft.com/office/spreadsheetml/2009/9/main" objectType="CheckBox" checked="Checked" fmlaLink="$AD$43" lockText="1" noThreeD="1"/>
</file>

<file path=xl/ctrlProps/ctrlProp21.xml><?xml version="1.0" encoding="utf-8"?>
<formControlPr xmlns="http://schemas.microsoft.com/office/spreadsheetml/2009/9/main" objectType="CheckBox" checked="Checked" fmlaLink="$AD$44" lockText="1" noThreeD="1"/>
</file>

<file path=xl/ctrlProps/ctrlProp22.xml><?xml version="1.0" encoding="utf-8"?>
<formControlPr xmlns="http://schemas.microsoft.com/office/spreadsheetml/2009/9/main" objectType="CheckBox" fmlaLink="$AF$41" lockText="1" noThreeD="1"/>
</file>

<file path=xl/ctrlProps/ctrlProp23.xml><?xml version="1.0" encoding="utf-8"?>
<formControlPr xmlns="http://schemas.microsoft.com/office/spreadsheetml/2009/9/main" objectType="CheckBox" checked="Checked" fmlaLink="$AF$42" lockText="1" noThreeD="1"/>
</file>

<file path=xl/ctrlProps/ctrlProp24.xml><?xml version="1.0" encoding="utf-8"?>
<formControlPr xmlns="http://schemas.microsoft.com/office/spreadsheetml/2009/9/main" objectType="CheckBox" fmlaLink="$AF$44" lockText="1" noThreeD="1"/>
</file>

<file path=xl/ctrlProps/ctrlProp25.xml><?xml version="1.0" encoding="utf-8"?>
<formControlPr xmlns="http://schemas.microsoft.com/office/spreadsheetml/2009/9/main" objectType="CheckBox" fmlaLink="$AF$45" lockText="1" noThreeD="1"/>
</file>

<file path=xl/ctrlProps/ctrlProp26.xml><?xml version="1.0" encoding="utf-8"?>
<formControlPr xmlns="http://schemas.microsoft.com/office/spreadsheetml/2009/9/main" objectType="CheckBox" fmlaLink="$AF$43" lockText="1" noThreeD="1"/>
</file>

<file path=xl/ctrlProps/ctrlProp27.xml><?xml version="1.0" encoding="utf-8"?>
<formControlPr xmlns="http://schemas.microsoft.com/office/spreadsheetml/2009/9/main" objectType="CheckBox" fmlaLink="$AF$49" lockText="1" noThreeD="1"/>
</file>

<file path=xl/ctrlProps/ctrlProp28.xml><?xml version="1.0" encoding="utf-8"?>
<formControlPr xmlns="http://schemas.microsoft.com/office/spreadsheetml/2009/9/main" objectType="CheckBox" checked="Checked" fmlaLink="$AF$50" lockText="1" noThreeD="1"/>
</file>

<file path=xl/ctrlProps/ctrlProp29.xml><?xml version="1.0" encoding="utf-8"?>
<formControlPr xmlns="http://schemas.microsoft.com/office/spreadsheetml/2009/9/main" objectType="CheckBox" checked="Checked" fmlaLink="$AD$49" lockText="1" noThreeD="1"/>
</file>

<file path=xl/ctrlProps/ctrlProp3.xml><?xml version="1.0" encoding="utf-8"?>
<formControlPr xmlns="http://schemas.microsoft.com/office/spreadsheetml/2009/9/main" objectType="CheckBox" checked="Checked" fmlaLink="$AD$29" lockText="1" noThreeD="1"/>
</file>

<file path=xl/ctrlProps/ctrlProp30.xml><?xml version="1.0" encoding="utf-8"?>
<formControlPr xmlns="http://schemas.microsoft.com/office/spreadsheetml/2009/9/main" objectType="CheckBox" checked="Checked" fmlaLink="$AD$50" lockText="1" noThreeD="1"/>
</file>

<file path=xl/ctrlProps/ctrlProp31.xml><?xml version="1.0" encoding="utf-8"?>
<formControlPr xmlns="http://schemas.microsoft.com/office/spreadsheetml/2009/9/main" objectType="CheckBox" checked="Checked" fmlaLink="$AD$51" lockText="1" noThreeD="1"/>
</file>

<file path=xl/ctrlProps/ctrlProp32.xml><?xml version="1.0" encoding="utf-8"?>
<formControlPr xmlns="http://schemas.microsoft.com/office/spreadsheetml/2009/9/main" objectType="CheckBox" checked="Checked" fmlaLink="$AD$52" lockText="1" noThreeD="1"/>
</file>

<file path=xl/ctrlProps/ctrlProp33.xml><?xml version="1.0" encoding="utf-8"?>
<formControlPr xmlns="http://schemas.microsoft.com/office/spreadsheetml/2009/9/main" objectType="CheckBox" checked="Checked" fmlaLink="$AD$53" lockText="1" noThreeD="1"/>
</file>

<file path=xl/ctrlProps/ctrlProp34.xml><?xml version="1.0" encoding="utf-8"?>
<formControlPr xmlns="http://schemas.microsoft.com/office/spreadsheetml/2009/9/main" objectType="CheckBox" checked="Checked" fmlaLink="$AD$54" lockText="1" noThreeD="1"/>
</file>

<file path=xl/ctrlProps/ctrlProp35.xml><?xml version="1.0" encoding="utf-8"?>
<formControlPr xmlns="http://schemas.microsoft.com/office/spreadsheetml/2009/9/main" objectType="CheckBox" fmlaLink="$AF$51" lockText="1" noThreeD="1"/>
</file>

<file path=xl/ctrlProps/ctrlProp36.xml><?xml version="1.0" encoding="utf-8"?>
<formControlPr xmlns="http://schemas.microsoft.com/office/spreadsheetml/2009/9/main" objectType="CheckBox" checked="Checked" fmlaLink="$AF$52" lockText="1" noThreeD="1"/>
</file>

<file path=xl/ctrlProps/ctrlProp37.xml><?xml version="1.0" encoding="utf-8"?>
<formControlPr xmlns="http://schemas.microsoft.com/office/spreadsheetml/2009/9/main" objectType="CheckBox" fmlaLink="$AF$54" lockText="1" noThreeD="1"/>
</file>

<file path=xl/ctrlProps/ctrlProp38.xml><?xml version="1.0" encoding="utf-8"?>
<formControlPr xmlns="http://schemas.microsoft.com/office/spreadsheetml/2009/9/main" objectType="CheckBox" fmlaLink="$AF$55" lockText="1" noThreeD="1"/>
</file>

<file path=xl/ctrlProps/ctrlProp39.xml><?xml version="1.0" encoding="utf-8"?>
<formControlPr xmlns="http://schemas.microsoft.com/office/spreadsheetml/2009/9/main" objectType="CheckBox" fmlaLink="$AF$53" lockText="1" noThreeD="1"/>
</file>

<file path=xl/ctrlProps/ctrlProp4.xml><?xml version="1.0" encoding="utf-8"?>
<formControlPr xmlns="http://schemas.microsoft.com/office/spreadsheetml/2009/9/main" objectType="CheckBox" checked="Checked" fmlaLink="$AD$30" lockText="1" noThreeD="1"/>
</file>

<file path=xl/ctrlProps/ctrlProp40.xml><?xml version="1.0" encoding="utf-8"?>
<formControlPr xmlns="http://schemas.microsoft.com/office/spreadsheetml/2009/9/main" objectType="CheckBox" fmlaLink="$AF$59" lockText="1" noThreeD="1"/>
</file>

<file path=xl/ctrlProps/ctrlProp41.xml><?xml version="1.0" encoding="utf-8"?>
<formControlPr xmlns="http://schemas.microsoft.com/office/spreadsheetml/2009/9/main" objectType="CheckBox" checked="Checked" fmlaLink="$AF$60" lockText="1" noThreeD="1"/>
</file>

<file path=xl/ctrlProps/ctrlProp42.xml><?xml version="1.0" encoding="utf-8"?>
<formControlPr xmlns="http://schemas.microsoft.com/office/spreadsheetml/2009/9/main" objectType="CheckBox" checked="Checked" fmlaLink="$AD$59" lockText="1" noThreeD="1"/>
</file>

<file path=xl/ctrlProps/ctrlProp43.xml><?xml version="1.0" encoding="utf-8"?>
<formControlPr xmlns="http://schemas.microsoft.com/office/spreadsheetml/2009/9/main" objectType="CheckBox" checked="Checked" fmlaLink="$AD$60" lockText="1" noThreeD="1"/>
</file>

<file path=xl/ctrlProps/ctrlProp44.xml><?xml version="1.0" encoding="utf-8"?>
<formControlPr xmlns="http://schemas.microsoft.com/office/spreadsheetml/2009/9/main" objectType="CheckBox" checked="Checked" fmlaLink="$AD$61" lockText="1" noThreeD="1"/>
</file>

<file path=xl/ctrlProps/ctrlProp45.xml><?xml version="1.0" encoding="utf-8"?>
<formControlPr xmlns="http://schemas.microsoft.com/office/spreadsheetml/2009/9/main" objectType="CheckBox" checked="Checked" fmlaLink="$AD$62" lockText="1" noThreeD="1"/>
</file>

<file path=xl/ctrlProps/ctrlProp46.xml><?xml version="1.0" encoding="utf-8"?>
<formControlPr xmlns="http://schemas.microsoft.com/office/spreadsheetml/2009/9/main" objectType="CheckBox" checked="Checked" fmlaLink="$AD$63" lockText="1" noThreeD="1"/>
</file>

<file path=xl/ctrlProps/ctrlProp47.xml><?xml version="1.0" encoding="utf-8"?>
<formControlPr xmlns="http://schemas.microsoft.com/office/spreadsheetml/2009/9/main" objectType="CheckBox" checked="Checked" fmlaLink="$AD$64" lockText="1" noThreeD="1"/>
</file>

<file path=xl/ctrlProps/ctrlProp48.xml><?xml version="1.0" encoding="utf-8"?>
<formControlPr xmlns="http://schemas.microsoft.com/office/spreadsheetml/2009/9/main" objectType="CheckBox" fmlaLink="$AF$61" lockText="1" noThreeD="1"/>
</file>

<file path=xl/ctrlProps/ctrlProp49.xml><?xml version="1.0" encoding="utf-8"?>
<formControlPr xmlns="http://schemas.microsoft.com/office/spreadsheetml/2009/9/main" objectType="CheckBox" checked="Checked" fmlaLink="$AF$62" lockText="1" noThreeD="1"/>
</file>

<file path=xl/ctrlProps/ctrlProp5.xml><?xml version="1.0" encoding="utf-8"?>
<formControlPr xmlns="http://schemas.microsoft.com/office/spreadsheetml/2009/9/main" objectType="CheckBox" checked="Checked" fmlaLink="$AD$31" lockText="1" noThreeD="1"/>
</file>

<file path=xl/ctrlProps/ctrlProp50.xml><?xml version="1.0" encoding="utf-8"?>
<formControlPr xmlns="http://schemas.microsoft.com/office/spreadsheetml/2009/9/main" objectType="CheckBox" fmlaLink="$AF$64" lockText="1" noThreeD="1"/>
</file>

<file path=xl/ctrlProps/ctrlProp51.xml><?xml version="1.0" encoding="utf-8"?>
<formControlPr xmlns="http://schemas.microsoft.com/office/spreadsheetml/2009/9/main" objectType="CheckBox" fmlaLink="$AF$65" lockText="1" noThreeD="1"/>
</file>

<file path=xl/ctrlProps/ctrlProp52.xml><?xml version="1.0" encoding="utf-8"?>
<formControlPr xmlns="http://schemas.microsoft.com/office/spreadsheetml/2009/9/main" objectType="CheckBox" fmlaLink="$AF$63" lockText="1" noThreeD="1"/>
</file>

<file path=xl/ctrlProps/ctrlProp53.xml><?xml version="1.0" encoding="utf-8"?>
<formControlPr xmlns="http://schemas.microsoft.com/office/spreadsheetml/2009/9/main" objectType="CheckBox" fmlaLink="$AF$69" lockText="1" noThreeD="1"/>
</file>

<file path=xl/ctrlProps/ctrlProp54.xml><?xml version="1.0" encoding="utf-8"?>
<formControlPr xmlns="http://schemas.microsoft.com/office/spreadsheetml/2009/9/main" objectType="CheckBox" checked="Checked" fmlaLink="$AF$70" lockText="1" noThreeD="1"/>
</file>

<file path=xl/ctrlProps/ctrlProp55.xml><?xml version="1.0" encoding="utf-8"?>
<formControlPr xmlns="http://schemas.microsoft.com/office/spreadsheetml/2009/9/main" objectType="CheckBox" checked="Checked" fmlaLink="$AD$69" lockText="1" noThreeD="1"/>
</file>

<file path=xl/ctrlProps/ctrlProp56.xml><?xml version="1.0" encoding="utf-8"?>
<formControlPr xmlns="http://schemas.microsoft.com/office/spreadsheetml/2009/9/main" objectType="CheckBox" checked="Checked" fmlaLink="$AD$70" lockText="1" noThreeD="1"/>
</file>

<file path=xl/ctrlProps/ctrlProp57.xml><?xml version="1.0" encoding="utf-8"?>
<formControlPr xmlns="http://schemas.microsoft.com/office/spreadsheetml/2009/9/main" objectType="CheckBox" checked="Checked" fmlaLink="$AD$71" lockText="1" noThreeD="1"/>
</file>

<file path=xl/ctrlProps/ctrlProp58.xml><?xml version="1.0" encoding="utf-8"?>
<formControlPr xmlns="http://schemas.microsoft.com/office/spreadsheetml/2009/9/main" objectType="CheckBox" checked="Checked" fmlaLink="$AD$72" lockText="1" noThreeD="1"/>
</file>

<file path=xl/ctrlProps/ctrlProp59.xml><?xml version="1.0" encoding="utf-8"?>
<formControlPr xmlns="http://schemas.microsoft.com/office/spreadsheetml/2009/9/main" objectType="CheckBox" checked="Checked" fmlaLink="$AD$73" lockText="1" noThreeD="1"/>
</file>

<file path=xl/ctrlProps/ctrlProp6.xml><?xml version="1.0" encoding="utf-8"?>
<formControlPr xmlns="http://schemas.microsoft.com/office/spreadsheetml/2009/9/main" objectType="CheckBox" checked="Checked" fmlaLink="$AD$32" lockText="1" noThreeD="1"/>
</file>

<file path=xl/ctrlProps/ctrlProp60.xml><?xml version="1.0" encoding="utf-8"?>
<formControlPr xmlns="http://schemas.microsoft.com/office/spreadsheetml/2009/9/main" objectType="CheckBox" checked="Checked" fmlaLink="$AD$74" lockText="1" noThreeD="1"/>
</file>

<file path=xl/ctrlProps/ctrlProp61.xml><?xml version="1.0" encoding="utf-8"?>
<formControlPr xmlns="http://schemas.microsoft.com/office/spreadsheetml/2009/9/main" objectType="CheckBox" fmlaLink="$AF$71" lockText="1" noThreeD="1"/>
</file>

<file path=xl/ctrlProps/ctrlProp62.xml><?xml version="1.0" encoding="utf-8"?>
<formControlPr xmlns="http://schemas.microsoft.com/office/spreadsheetml/2009/9/main" objectType="CheckBox" fmlaLink="$AF$72" lockText="1" noThreeD="1"/>
</file>

<file path=xl/ctrlProps/ctrlProp63.xml><?xml version="1.0" encoding="utf-8"?>
<formControlPr xmlns="http://schemas.microsoft.com/office/spreadsheetml/2009/9/main" objectType="CheckBox" checked="Checked" fmlaLink="$AF$74" lockText="1" noThreeD="1"/>
</file>

<file path=xl/ctrlProps/ctrlProp64.xml><?xml version="1.0" encoding="utf-8"?>
<formControlPr xmlns="http://schemas.microsoft.com/office/spreadsheetml/2009/9/main" objectType="CheckBox" fmlaLink="$AF$75" lockText="1" noThreeD="1"/>
</file>

<file path=xl/ctrlProps/ctrlProp65.xml><?xml version="1.0" encoding="utf-8"?>
<formControlPr xmlns="http://schemas.microsoft.com/office/spreadsheetml/2009/9/main" objectType="CheckBox" fmlaLink="$AF$73" lockText="1" noThreeD="1"/>
</file>

<file path=xl/ctrlProps/ctrlProp66.xml><?xml version="1.0" encoding="utf-8"?>
<formControlPr xmlns="http://schemas.microsoft.com/office/spreadsheetml/2009/9/main" objectType="CheckBox" fmlaLink="$AF$79" lockText="1" noThreeD="1"/>
</file>

<file path=xl/ctrlProps/ctrlProp67.xml><?xml version="1.0" encoding="utf-8"?>
<formControlPr xmlns="http://schemas.microsoft.com/office/spreadsheetml/2009/9/main" objectType="CheckBox" checked="Checked" fmlaLink="$AF$80" lockText="1" noThreeD="1"/>
</file>

<file path=xl/ctrlProps/ctrlProp68.xml><?xml version="1.0" encoding="utf-8"?>
<formControlPr xmlns="http://schemas.microsoft.com/office/spreadsheetml/2009/9/main" objectType="CheckBox" checked="Checked" fmlaLink="$AD$79" lockText="1" noThreeD="1"/>
</file>

<file path=xl/ctrlProps/ctrlProp69.xml><?xml version="1.0" encoding="utf-8"?>
<formControlPr xmlns="http://schemas.microsoft.com/office/spreadsheetml/2009/9/main" objectType="CheckBox" checked="Checked" fmlaLink="$AD$80" lockText="1" noThreeD="1"/>
</file>

<file path=xl/ctrlProps/ctrlProp7.xml><?xml version="1.0" encoding="utf-8"?>
<formControlPr xmlns="http://schemas.microsoft.com/office/spreadsheetml/2009/9/main" objectType="CheckBox" checked="Checked" fmlaLink="$AD$33" lockText="1" noThreeD="1"/>
</file>

<file path=xl/ctrlProps/ctrlProp70.xml><?xml version="1.0" encoding="utf-8"?>
<formControlPr xmlns="http://schemas.microsoft.com/office/spreadsheetml/2009/9/main" objectType="CheckBox" checked="Checked" fmlaLink="$AD$81" lockText="1" noThreeD="1"/>
</file>

<file path=xl/ctrlProps/ctrlProp71.xml><?xml version="1.0" encoding="utf-8"?>
<formControlPr xmlns="http://schemas.microsoft.com/office/spreadsheetml/2009/9/main" objectType="CheckBox" checked="Checked" fmlaLink="$AD$82" lockText="1" noThreeD="1"/>
</file>

<file path=xl/ctrlProps/ctrlProp72.xml><?xml version="1.0" encoding="utf-8"?>
<formControlPr xmlns="http://schemas.microsoft.com/office/spreadsheetml/2009/9/main" objectType="CheckBox" checked="Checked" fmlaLink="$AD$83" lockText="1" noThreeD="1"/>
</file>

<file path=xl/ctrlProps/ctrlProp73.xml><?xml version="1.0" encoding="utf-8"?>
<formControlPr xmlns="http://schemas.microsoft.com/office/spreadsheetml/2009/9/main" objectType="CheckBox" checked="Checked" fmlaLink="$AD$84" lockText="1" noThreeD="1"/>
</file>

<file path=xl/ctrlProps/ctrlProp74.xml><?xml version="1.0" encoding="utf-8"?>
<formControlPr xmlns="http://schemas.microsoft.com/office/spreadsheetml/2009/9/main" objectType="CheckBox" fmlaLink="$AF$81" lockText="1" noThreeD="1"/>
</file>

<file path=xl/ctrlProps/ctrlProp75.xml><?xml version="1.0" encoding="utf-8"?>
<formControlPr xmlns="http://schemas.microsoft.com/office/spreadsheetml/2009/9/main" objectType="CheckBox" fmlaLink="$AF$82" lockText="1" noThreeD="1"/>
</file>

<file path=xl/ctrlProps/ctrlProp76.xml><?xml version="1.0" encoding="utf-8"?>
<formControlPr xmlns="http://schemas.microsoft.com/office/spreadsheetml/2009/9/main" objectType="CheckBox" checked="Checked" fmlaLink="$AF$84" lockText="1" noThreeD="1"/>
</file>

<file path=xl/ctrlProps/ctrlProp77.xml><?xml version="1.0" encoding="utf-8"?>
<formControlPr xmlns="http://schemas.microsoft.com/office/spreadsheetml/2009/9/main" objectType="CheckBox" fmlaLink="$AF$85" lockText="1" noThreeD="1"/>
</file>

<file path=xl/ctrlProps/ctrlProp78.xml><?xml version="1.0" encoding="utf-8"?>
<formControlPr xmlns="http://schemas.microsoft.com/office/spreadsheetml/2009/9/main" objectType="CheckBox" fmlaLink="$AF$83" lockText="1" noThreeD="1"/>
</file>

<file path=xl/ctrlProps/ctrlProp79.xml><?xml version="1.0" encoding="utf-8"?>
<formControlPr xmlns="http://schemas.microsoft.com/office/spreadsheetml/2009/9/main" objectType="CheckBox" fmlaLink="$AF$86" lockText="1" noThreeD="1"/>
</file>

<file path=xl/ctrlProps/ctrlProp8.xml><?xml version="1.0" encoding="utf-8"?>
<formControlPr xmlns="http://schemas.microsoft.com/office/spreadsheetml/2009/9/main" objectType="CheckBox" checked="Checked" fmlaLink="$AD$34" lockText="1" noThreeD="1"/>
</file>

<file path=xl/ctrlProps/ctrlProp80.xml><?xml version="1.0" encoding="utf-8"?>
<formControlPr xmlns="http://schemas.microsoft.com/office/spreadsheetml/2009/9/main" objectType="CheckBox" fmlaLink="$AF$76" lockText="1" noThreeD="1"/>
</file>

<file path=xl/ctrlProps/ctrlProp81.xml><?xml version="1.0" encoding="utf-8"?>
<formControlPr xmlns="http://schemas.microsoft.com/office/spreadsheetml/2009/9/main" objectType="CheckBox" checked="Checked" fmlaLink="$AF$66" lockText="1" noThreeD="1"/>
</file>

<file path=xl/ctrlProps/ctrlProp82.xml><?xml version="1.0" encoding="utf-8"?>
<formControlPr xmlns="http://schemas.microsoft.com/office/spreadsheetml/2009/9/main" objectType="CheckBox" checked="Checked" fmlaLink="$AF$56" lockText="1" noThreeD="1"/>
</file>

<file path=xl/ctrlProps/ctrlProp83.xml><?xml version="1.0" encoding="utf-8"?>
<formControlPr xmlns="http://schemas.microsoft.com/office/spreadsheetml/2009/9/main" objectType="CheckBox" checked="Checked" fmlaLink="$AF$46" lockText="1" noThreeD="1"/>
</file>

<file path=xl/ctrlProps/ctrlProp84.xml><?xml version="1.0" encoding="utf-8"?>
<formControlPr xmlns="http://schemas.microsoft.com/office/spreadsheetml/2009/9/main" objectType="CheckBox" checked="Checked" fmlaLink="$AF$36" lockText="1" noThreeD="1"/>
</file>

<file path=xl/ctrlProps/ctrlProp85.xml><?xml version="1.0" encoding="utf-8"?>
<formControlPr xmlns="http://schemas.microsoft.com/office/spreadsheetml/2009/9/main" objectType="CheckBox" fmlaLink="$AH$29" lockText="1" noThreeD="1"/>
</file>

<file path=xl/ctrlProps/ctrlProp86.xml><?xml version="1.0" encoding="utf-8"?>
<formControlPr xmlns="http://schemas.microsoft.com/office/spreadsheetml/2009/9/main" objectType="CheckBox" fmlaLink="$AH$39" lockText="1" noThreeD="1"/>
</file>

<file path=xl/ctrlProps/ctrlProp87.xml><?xml version="1.0" encoding="utf-8"?>
<formControlPr xmlns="http://schemas.microsoft.com/office/spreadsheetml/2009/9/main" objectType="CheckBox" fmlaLink="$AH$49" lockText="1" noThreeD="1"/>
</file>

<file path=xl/ctrlProps/ctrlProp88.xml><?xml version="1.0" encoding="utf-8"?>
<formControlPr xmlns="http://schemas.microsoft.com/office/spreadsheetml/2009/9/main" objectType="CheckBox" fmlaLink="$AH$59" lockText="1" noThreeD="1"/>
</file>

<file path=xl/ctrlProps/ctrlProp89.xml><?xml version="1.0" encoding="utf-8"?>
<formControlPr xmlns="http://schemas.microsoft.com/office/spreadsheetml/2009/9/main" objectType="CheckBox" checked="Checked" fmlaLink="$AD$90" lockText="1" noThreeD="1"/>
</file>

<file path=xl/ctrlProps/ctrlProp9.xml><?xml version="1.0" encoding="utf-8"?>
<formControlPr xmlns="http://schemas.microsoft.com/office/spreadsheetml/2009/9/main" objectType="CheckBox" fmlaLink="$AF$31" lockText="1" noThreeD="1"/>
</file>

<file path=xl/ctrlProps/ctrlProp90.xml><?xml version="1.0" encoding="utf-8"?>
<formControlPr xmlns="http://schemas.microsoft.com/office/spreadsheetml/2009/9/main" objectType="CheckBox" checked="Checked" fmlaLink="$AD$91" lockText="1" noThreeD="1"/>
</file>

<file path=xl/ctrlProps/ctrlProp91.xml><?xml version="1.0" encoding="utf-8"?>
<formControlPr xmlns="http://schemas.microsoft.com/office/spreadsheetml/2009/9/main" objectType="CheckBox" checked="Checked" fmlaLink="$AD$92" lockText="1" noThreeD="1"/>
</file>

<file path=xl/ctrlProps/ctrlProp92.xml><?xml version="1.0" encoding="utf-8"?>
<formControlPr xmlns="http://schemas.microsoft.com/office/spreadsheetml/2009/9/main" objectType="CheckBox" checked="Checked" fmlaLink="$AD$93" lockText="1" noThreeD="1"/>
</file>

<file path=xl/ctrlProps/ctrlProp93.xml><?xml version="1.0" encoding="utf-8"?>
<formControlPr xmlns="http://schemas.microsoft.com/office/spreadsheetml/2009/9/main" objectType="CheckBox" checked="Checked" fmlaLink="$AD$94" lockText="1" noThreeD="1"/>
</file>

<file path=xl/ctrlProps/ctrlProp94.xml><?xml version="1.0" encoding="utf-8"?>
<formControlPr xmlns="http://schemas.microsoft.com/office/spreadsheetml/2009/9/main" objectType="CheckBox" checked="Checked" fmlaLink="$AD$95" lockText="1" noThreeD="1"/>
</file>

<file path=xl/ctrlProps/ctrlProp95.xml><?xml version="1.0" encoding="utf-8"?>
<formControlPr xmlns="http://schemas.microsoft.com/office/spreadsheetml/2009/9/main" objectType="CheckBox" checked="Checked" fmlaLink="$AD$100" lockText="1" noThreeD="1"/>
</file>

<file path=xl/ctrlProps/ctrlProp96.xml><?xml version="1.0" encoding="utf-8"?>
<formControlPr xmlns="http://schemas.microsoft.com/office/spreadsheetml/2009/9/main" objectType="CheckBox" checked="Checked" fmlaLink="$AD$101" lockText="1" noThreeD="1"/>
</file>

<file path=xl/ctrlProps/ctrlProp97.xml><?xml version="1.0" encoding="utf-8"?>
<formControlPr xmlns="http://schemas.microsoft.com/office/spreadsheetml/2009/9/main" objectType="CheckBox" checked="Checked" fmlaLink="$AD$102" lockText="1" noThreeD="1"/>
</file>

<file path=xl/ctrlProps/ctrlProp98.xml><?xml version="1.0" encoding="utf-8"?>
<formControlPr xmlns="http://schemas.microsoft.com/office/spreadsheetml/2009/9/main" objectType="CheckBox" checked="Checked" fmlaLink="$AD$103" lockText="1" noThreeD="1"/>
</file>

<file path=xl/ctrlProps/ctrlProp99.xml><?xml version="1.0" encoding="utf-8"?>
<formControlPr xmlns="http://schemas.microsoft.com/office/spreadsheetml/2009/9/main" objectType="CheckBox" checked="Checked" fmlaLink="$AD$104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31</xdr:row>
          <xdr:rowOff>180975</xdr:rowOff>
        </xdr:from>
        <xdr:to>
          <xdr:col>10</xdr:col>
          <xdr:colOff>180975</xdr:colOff>
          <xdr:row>33</xdr:row>
          <xdr:rowOff>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32</xdr:row>
          <xdr:rowOff>180975</xdr:rowOff>
        </xdr:from>
        <xdr:to>
          <xdr:col>10</xdr:col>
          <xdr:colOff>180975</xdr:colOff>
          <xdr:row>34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28</xdr:row>
          <xdr:rowOff>0</xdr:rowOff>
        </xdr:from>
        <xdr:to>
          <xdr:col>3</xdr:col>
          <xdr:colOff>190500</xdr:colOff>
          <xdr:row>29</xdr:row>
          <xdr:rowOff>9525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0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29</xdr:row>
          <xdr:rowOff>0</xdr:rowOff>
        </xdr:from>
        <xdr:to>
          <xdr:col>3</xdr:col>
          <xdr:colOff>190500</xdr:colOff>
          <xdr:row>30</xdr:row>
          <xdr:rowOff>9525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0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30</xdr:row>
          <xdr:rowOff>0</xdr:rowOff>
        </xdr:from>
        <xdr:to>
          <xdr:col>3</xdr:col>
          <xdr:colOff>190500</xdr:colOff>
          <xdr:row>31</xdr:row>
          <xdr:rowOff>9525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0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31</xdr:row>
          <xdr:rowOff>0</xdr:rowOff>
        </xdr:from>
        <xdr:to>
          <xdr:col>3</xdr:col>
          <xdr:colOff>190500</xdr:colOff>
          <xdr:row>32</xdr:row>
          <xdr:rowOff>9525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0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32</xdr:row>
          <xdr:rowOff>0</xdr:rowOff>
        </xdr:from>
        <xdr:to>
          <xdr:col>3</xdr:col>
          <xdr:colOff>190500</xdr:colOff>
          <xdr:row>33</xdr:row>
          <xdr:rowOff>9525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0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33</xdr:row>
          <xdr:rowOff>0</xdr:rowOff>
        </xdr:from>
        <xdr:to>
          <xdr:col>3</xdr:col>
          <xdr:colOff>190500</xdr:colOff>
          <xdr:row>34</xdr:row>
          <xdr:rowOff>9525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0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31</xdr:row>
          <xdr:rowOff>180975</xdr:rowOff>
        </xdr:from>
        <xdr:to>
          <xdr:col>13</xdr:col>
          <xdr:colOff>219075</xdr:colOff>
          <xdr:row>33</xdr:row>
          <xdr:rowOff>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0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32</xdr:row>
          <xdr:rowOff>171450</xdr:rowOff>
        </xdr:from>
        <xdr:to>
          <xdr:col>13</xdr:col>
          <xdr:colOff>219075</xdr:colOff>
          <xdr:row>34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0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30</xdr:row>
          <xdr:rowOff>180975</xdr:rowOff>
        </xdr:from>
        <xdr:to>
          <xdr:col>14</xdr:col>
          <xdr:colOff>7055</xdr:colOff>
          <xdr:row>32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0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30</xdr:row>
          <xdr:rowOff>171450</xdr:rowOff>
        </xdr:from>
        <xdr:to>
          <xdr:col>16</xdr:col>
          <xdr:colOff>295275</xdr:colOff>
          <xdr:row>32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0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34</xdr:row>
          <xdr:rowOff>0</xdr:rowOff>
        </xdr:from>
        <xdr:to>
          <xdr:col>10</xdr:col>
          <xdr:colOff>28575</xdr:colOff>
          <xdr:row>35</xdr:row>
          <xdr:rowOff>19050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0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41</xdr:row>
          <xdr:rowOff>180975</xdr:rowOff>
        </xdr:from>
        <xdr:to>
          <xdr:col>10</xdr:col>
          <xdr:colOff>171450</xdr:colOff>
          <xdr:row>43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0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42</xdr:row>
          <xdr:rowOff>180975</xdr:rowOff>
        </xdr:from>
        <xdr:to>
          <xdr:col>10</xdr:col>
          <xdr:colOff>171450</xdr:colOff>
          <xdr:row>44</xdr:row>
          <xdr:rowOff>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0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38</xdr:row>
          <xdr:rowOff>0</xdr:rowOff>
        </xdr:from>
        <xdr:to>
          <xdr:col>3</xdr:col>
          <xdr:colOff>180975</xdr:colOff>
          <xdr:row>39</xdr:row>
          <xdr:rowOff>9525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0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39</xdr:row>
          <xdr:rowOff>0</xdr:rowOff>
        </xdr:from>
        <xdr:to>
          <xdr:col>3</xdr:col>
          <xdr:colOff>180975</xdr:colOff>
          <xdr:row>40</xdr:row>
          <xdr:rowOff>9525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0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40</xdr:row>
          <xdr:rowOff>0</xdr:rowOff>
        </xdr:from>
        <xdr:to>
          <xdr:col>3</xdr:col>
          <xdr:colOff>180975</xdr:colOff>
          <xdr:row>41</xdr:row>
          <xdr:rowOff>9525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0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41</xdr:row>
          <xdr:rowOff>0</xdr:rowOff>
        </xdr:from>
        <xdr:to>
          <xdr:col>3</xdr:col>
          <xdr:colOff>180975</xdr:colOff>
          <xdr:row>42</xdr:row>
          <xdr:rowOff>9525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0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42</xdr:row>
          <xdr:rowOff>0</xdr:rowOff>
        </xdr:from>
        <xdr:to>
          <xdr:col>3</xdr:col>
          <xdr:colOff>180975</xdr:colOff>
          <xdr:row>43</xdr:row>
          <xdr:rowOff>9525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0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43</xdr:row>
          <xdr:rowOff>0</xdr:rowOff>
        </xdr:from>
        <xdr:to>
          <xdr:col>3</xdr:col>
          <xdr:colOff>180975</xdr:colOff>
          <xdr:row>44</xdr:row>
          <xdr:rowOff>9525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0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41</xdr:row>
          <xdr:rowOff>180975</xdr:rowOff>
        </xdr:from>
        <xdr:to>
          <xdr:col>13</xdr:col>
          <xdr:colOff>228600</xdr:colOff>
          <xdr:row>43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0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42</xdr:row>
          <xdr:rowOff>171450</xdr:rowOff>
        </xdr:from>
        <xdr:to>
          <xdr:col>13</xdr:col>
          <xdr:colOff>228600</xdr:colOff>
          <xdr:row>44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0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40</xdr:row>
          <xdr:rowOff>180975</xdr:rowOff>
        </xdr:from>
        <xdr:to>
          <xdr:col>14</xdr:col>
          <xdr:colOff>7055</xdr:colOff>
          <xdr:row>42</xdr:row>
          <xdr:rowOff>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0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40</xdr:row>
          <xdr:rowOff>171450</xdr:rowOff>
        </xdr:from>
        <xdr:to>
          <xdr:col>16</xdr:col>
          <xdr:colOff>295275</xdr:colOff>
          <xdr:row>42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0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44</xdr:row>
          <xdr:rowOff>0</xdr:rowOff>
        </xdr:from>
        <xdr:to>
          <xdr:col>10</xdr:col>
          <xdr:colOff>19050</xdr:colOff>
          <xdr:row>45</xdr:row>
          <xdr:rowOff>19050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0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51</xdr:row>
          <xdr:rowOff>180975</xdr:rowOff>
        </xdr:from>
        <xdr:to>
          <xdr:col>10</xdr:col>
          <xdr:colOff>180975</xdr:colOff>
          <xdr:row>53</xdr:row>
          <xdr:rowOff>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0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52</xdr:row>
          <xdr:rowOff>180975</xdr:rowOff>
        </xdr:from>
        <xdr:to>
          <xdr:col>10</xdr:col>
          <xdr:colOff>180975</xdr:colOff>
          <xdr:row>54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0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48</xdr:row>
          <xdr:rowOff>0</xdr:rowOff>
        </xdr:from>
        <xdr:to>
          <xdr:col>3</xdr:col>
          <xdr:colOff>180975</xdr:colOff>
          <xdr:row>49</xdr:row>
          <xdr:rowOff>9525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0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49</xdr:row>
          <xdr:rowOff>0</xdr:rowOff>
        </xdr:from>
        <xdr:to>
          <xdr:col>3</xdr:col>
          <xdr:colOff>180975</xdr:colOff>
          <xdr:row>50</xdr:row>
          <xdr:rowOff>9525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0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50</xdr:row>
          <xdr:rowOff>0</xdr:rowOff>
        </xdr:from>
        <xdr:to>
          <xdr:col>3</xdr:col>
          <xdr:colOff>180975</xdr:colOff>
          <xdr:row>51</xdr:row>
          <xdr:rowOff>9525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0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51</xdr:row>
          <xdr:rowOff>0</xdr:rowOff>
        </xdr:from>
        <xdr:to>
          <xdr:col>3</xdr:col>
          <xdr:colOff>180975</xdr:colOff>
          <xdr:row>52</xdr:row>
          <xdr:rowOff>9525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0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52</xdr:row>
          <xdr:rowOff>0</xdr:rowOff>
        </xdr:from>
        <xdr:to>
          <xdr:col>3</xdr:col>
          <xdr:colOff>180975</xdr:colOff>
          <xdr:row>53</xdr:row>
          <xdr:rowOff>9525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0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53</xdr:row>
          <xdr:rowOff>0</xdr:rowOff>
        </xdr:from>
        <xdr:to>
          <xdr:col>3</xdr:col>
          <xdr:colOff>180975</xdr:colOff>
          <xdr:row>54</xdr:row>
          <xdr:rowOff>9525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0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51</xdr:row>
          <xdr:rowOff>180975</xdr:rowOff>
        </xdr:from>
        <xdr:to>
          <xdr:col>13</xdr:col>
          <xdr:colOff>219075</xdr:colOff>
          <xdr:row>53</xdr:row>
          <xdr:rowOff>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0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52</xdr:row>
          <xdr:rowOff>171450</xdr:rowOff>
        </xdr:from>
        <xdr:to>
          <xdr:col>13</xdr:col>
          <xdr:colOff>219075</xdr:colOff>
          <xdr:row>54</xdr:row>
          <xdr:rowOff>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00000000-0008-0000-00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50</xdr:row>
          <xdr:rowOff>180975</xdr:rowOff>
        </xdr:from>
        <xdr:to>
          <xdr:col>14</xdr:col>
          <xdr:colOff>7055</xdr:colOff>
          <xdr:row>52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0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50</xdr:row>
          <xdr:rowOff>171450</xdr:rowOff>
        </xdr:from>
        <xdr:to>
          <xdr:col>16</xdr:col>
          <xdr:colOff>295275</xdr:colOff>
          <xdr:row>52</xdr:row>
          <xdr:rowOff>0</xdr:rowOff>
        </xdr:to>
        <xdr:sp macro="" textlink="">
          <xdr:nvSpPr>
            <xdr:cNvPr id="7206" name="Check Box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id="{00000000-0008-0000-00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54</xdr:row>
          <xdr:rowOff>0</xdr:rowOff>
        </xdr:from>
        <xdr:to>
          <xdr:col>10</xdr:col>
          <xdr:colOff>9525</xdr:colOff>
          <xdr:row>55</xdr:row>
          <xdr:rowOff>9525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id="{00000000-0008-0000-00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61</xdr:row>
          <xdr:rowOff>180975</xdr:rowOff>
        </xdr:from>
        <xdr:to>
          <xdr:col>10</xdr:col>
          <xdr:colOff>180975</xdr:colOff>
          <xdr:row>63</xdr:row>
          <xdr:rowOff>0</xdr:rowOff>
        </xdr:to>
        <xdr:sp macro="" textlink="">
          <xdr:nvSpPr>
            <xdr:cNvPr id="7208" name="Check Box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:a16="http://schemas.microsoft.com/office/drawing/2014/main" id="{00000000-0008-0000-0000-00002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62</xdr:row>
          <xdr:rowOff>180975</xdr:rowOff>
        </xdr:from>
        <xdr:to>
          <xdr:col>10</xdr:col>
          <xdr:colOff>180975</xdr:colOff>
          <xdr:row>64</xdr:row>
          <xdr:rowOff>0</xdr:rowOff>
        </xdr:to>
        <xdr:sp macro="" textlink="">
          <xdr:nvSpPr>
            <xdr:cNvPr id="7209" name="Check Box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:a16="http://schemas.microsoft.com/office/drawing/2014/main" id="{00000000-0008-0000-0000-00002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58</xdr:row>
          <xdr:rowOff>0</xdr:rowOff>
        </xdr:from>
        <xdr:to>
          <xdr:col>3</xdr:col>
          <xdr:colOff>180975</xdr:colOff>
          <xdr:row>59</xdr:row>
          <xdr:rowOff>9525</xdr:rowOff>
        </xdr:to>
        <xdr:sp macro="" textlink="">
          <xdr:nvSpPr>
            <xdr:cNvPr id="7210" name="Check Box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:a16="http://schemas.microsoft.com/office/drawing/2014/main" id="{00000000-0008-0000-0000-00002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59</xdr:row>
          <xdr:rowOff>0</xdr:rowOff>
        </xdr:from>
        <xdr:to>
          <xdr:col>3</xdr:col>
          <xdr:colOff>180975</xdr:colOff>
          <xdr:row>60</xdr:row>
          <xdr:rowOff>9525</xdr:rowOff>
        </xdr:to>
        <xdr:sp macro="" textlink="">
          <xdr:nvSpPr>
            <xdr:cNvPr id="7211" name="Check Box 43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:a16="http://schemas.microsoft.com/office/drawing/2014/main" id="{00000000-0008-0000-0000-00002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60</xdr:row>
          <xdr:rowOff>0</xdr:rowOff>
        </xdr:from>
        <xdr:to>
          <xdr:col>3</xdr:col>
          <xdr:colOff>180975</xdr:colOff>
          <xdr:row>61</xdr:row>
          <xdr:rowOff>9525</xdr:rowOff>
        </xdr:to>
        <xdr:sp macro="" textlink="">
          <xdr:nvSpPr>
            <xdr:cNvPr id="7212" name="Check Box 44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:a16="http://schemas.microsoft.com/office/drawing/2014/main" id="{00000000-0008-0000-0000-00002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61</xdr:row>
          <xdr:rowOff>0</xdr:rowOff>
        </xdr:from>
        <xdr:to>
          <xdr:col>3</xdr:col>
          <xdr:colOff>180975</xdr:colOff>
          <xdr:row>62</xdr:row>
          <xdr:rowOff>9525</xdr:rowOff>
        </xdr:to>
        <xdr:sp macro="" textlink="">
          <xdr:nvSpPr>
            <xdr:cNvPr id="7213" name="Check Box 45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:a16="http://schemas.microsoft.com/office/drawing/2014/main" id="{00000000-0008-0000-0000-00002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62</xdr:row>
          <xdr:rowOff>0</xdr:rowOff>
        </xdr:from>
        <xdr:to>
          <xdr:col>3</xdr:col>
          <xdr:colOff>180975</xdr:colOff>
          <xdr:row>63</xdr:row>
          <xdr:rowOff>9525</xdr:rowOff>
        </xdr:to>
        <xdr:sp macro="" textlink="">
          <xdr:nvSpPr>
            <xdr:cNvPr id="7214" name="Check Box 46" hidden="1">
              <a:extLst>
                <a:ext uri="{63B3BB69-23CF-44E3-9099-C40C66FF867C}">
                  <a14:compatExt spid="_x0000_s7214"/>
                </a:ext>
                <a:ext uri="{FF2B5EF4-FFF2-40B4-BE49-F238E27FC236}">
                  <a16:creationId xmlns:a16="http://schemas.microsoft.com/office/drawing/2014/main" id="{00000000-0008-0000-0000-00002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63</xdr:row>
          <xdr:rowOff>0</xdr:rowOff>
        </xdr:from>
        <xdr:to>
          <xdr:col>3</xdr:col>
          <xdr:colOff>180975</xdr:colOff>
          <xdr:row>64</xdr:row>
          <xdr:rowOff>9525</xdr:rowOff>
        </xdr:to>
        <xdr:sp macro="" textlink="">
          <xdr:nvSpPr>
            <xdr:cNvPr id="7215" name="Check Box 47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:a16="http://schemas.microsoft.com/office/drawing/2014/main" id="{00000000-0008-0000-0000-00002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61</xdr:row>
          <xdr:rowOff>180975</xdr:rowOff>
        </xdr:from>
        <xdr:to>
          <xdr:col>13</xdr:col>
          <xdr:colOff>219075</xdr:colOff>
          <xdr:row>63</xdr:row>
          <xdr:rowOff>0</xdr:rowOff>
        </xdr:to>
        <xdr:sp macro="" textlink="">
          <xdr:nvSpPr>
            <xdr:cNvPr id="7216" name="Check Box 48" hidden="1">
              <a:extLst>
                <a:ext uri="{63B3BB69-23CF-44E3-9099-C40C66FF867C}">
                  <a14:compatExt spid="_x0000_s7216"/>
                </a:ext>
                <a:ext uri="{FF2B5EF4-FFF2-40B4-BE49-F238E27FC236}">
                  <a16:creationId xmlns:a16="http://schemas.microsoft.com/office/drawing/2014/main" id="{00000000-0008-0000-0000-00003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62</xdr:row>
          <xdr:rowOff>171450</xdr:rowOff>
        </xdr:from>
        <xdr:to>
          <xdr:col>13</xdr:col>
          <xdr:colOff>219075</xdr:colOff>
          <xdr:row>64</xdr:row>
          <xdr:rowOff>0</xdr:rowOff>
        </xdr:to>
        <xdr:sp macro="" textlink="">
          <xdr:nvSpPr>
            <xdr:cNvPr id="7217" name="Check Box 49" hidden="1">
              <a:extLst>
                <a:ext uri="{63B3BB69-23CF-44E3-9099-C40C66FF867C}">
                  <a14:compatExt spid="_x0000_s7217"/>
                </a:ext>
                <a:ext uri="{FF2B5EF4-FFF2-40B4-BE49-F238E27FC236}">
                  <a16:creationId xmlns:a16="http://schemas.microsoft.com/office/drawing/2014/main" id="{00000000-0008-0000-0000-00003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60</xdr:row>
          <xdr:rowOff>180975</xdr:rowOff>
        </xdr:from>
        <xdr:to>
          <xdr:col>14</xdr:col>
          <xdr:colOff>7055</xdr:colOff>
          <xdr:row>62</xdr:row>
          <xdr:rowOff>0</xdr:rowOff>
        </xdr:to>
        <xdr:sp macro="" textlink="">
          <xdr:nvSpPr>
            <xdr:cNvPr id="7218" name="Check Box 50" hidden="1">
              <a:extLst>
                <a:ext uri="{63B3BB69-23CF-44E3-9099-C40C66FF867C}">
                  <a14:compatExt spid="_x0000_s7218"/>
                </a:ext>
                <a:ext uri="{FF2B5EF4-FFF2-40B4-BE49-F238E27FC236}">
                  <a16:creationId xmlns:a16="http://schemas.microsoft.com/office/drawing/2014/main" id="{00000000-0008-0000-0000-00003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60</xdr:row>
          <xdr:rowOff>171450</xdr:rowOff>
        </xdr:from>
        <xdr:to>
          <xdr:col>16</xdr:col>
          <xdr:colOff>295275</xdr:colOff>
          <xdr:row>62</xdr:row>
          <xdr:rowOff>0</xdr:rowOff>
        </xdr:to>
        <xdr:sp macro="" textlink="">
          <xdr:nvSpPr>
            <xdr:cNvPr id="7219" name="Check Box 51" hidden="1">
              <a:extLst>
                <a:ext uri="{63B3BB69-23CF-44E3-9099-C40C66FF867C}">
                  <a14:compatExt spid="_x0000_s7219"/>
                </a:ext>
                <a:ext uri="{FF2B5EF4-FFF2-40B4-BE49-F238E27FC236}">
                  <a16:creationId xmlns:a16="http://schemas.microsoft.com/office/drawing/2014/main" id="{00000000-0008-0000-0000-00003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64</xdr:row>
          <xdr:rowOff>0</xdr:rowOff>
        </xdr:from>
        <xdr:to>
          <xdr:col>10</xdr:col>
          <xdr:colOff>9525</xdr:colOff>
          <xdr:row>65</xdr:row>
          <xdr:rowOff>9525</xdr:rowOff>
        </xdr:to>
        <xdr:sp macro="" textlink="">
          <xdr:nvSpPr>
            <xdr:cNvPr id="7220" name="Check Box 52" hidden="1">
              <a:extLst>
                <a:ext uri="{63B3BB69-23CF-44E3-9099-C40C66FF867C}">
                  <a14:compatExt spid="_x0000_s7220"/>
                </a:ext>
                <a:ext uri="{FF2B5EF4-FFF2-40B4-BE49-F238E27FC236}">
                  <a16:creationId xmlns:a16="http://schemas.microsoft.com/office/drawing/2014/main" id="{00000000-0008-0000-0000-00003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71</xdr:row>
          <xdr:rowOff>180975</xdr:rowOff>
        </xdr:from>
        <xdr:to>
          <xdr:col>10</xdr:col>
          <xdr:colOff>180975</xdr:colOff>
          <xdr:row>73</xdr:row>
          <xdr:rowOff>0</xdr:rowOff>
        </xdr:to>
        <xdr:sp macro="" textlink="">
          <xdr:nvSpPr>
            <xdr:cNvPr id="7221" name="Check Box 53" hidden="1">
              <a:extLst>
                <a:ext uri="{63B3BB69-23CF-44E3-9099-C40C66FF867C}">
                  <a14:compatExt spid="_x0000_s7221"/>
                </a:ext>
                <a:ext uri="{FF2B5EF4-FFF2-40B4-BE49-F238E27FC236}">
                  <a16:creationId xmlns:a16="http://schemas.microsoft.com/office/drawing/2014/main" id="{00000000-0008-0000-0000-00003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72</xdr:row>
          <xdr:rowOff>180975</xdr:rowOff>
        </xdr:from>
        <xdr:to>
          <xdr:col>10</xdr:col>
          <xdr:colOff>180975</xdr:colOff>
          <xdr:row>74</xdr:row>
          <xdr:rowOff>0</xdr:rowOff>
        </xdr:to>
        <xdr:sp macro="" textlink="">
          <xdr:nvSpPr>
            <xdr:cNvPr id="7222" name="Check Box 54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:a16="http://schemas.microsoft.com/office/drawing/2014/main" id="{00000000-0008-0000-0000-00003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68</xdr:row>
          <xdr:rowOff>0</xdr:rowOff>
        </xdr:from>
        <xdr:to>
          <xdr:col>3</xdr:col>
          <xdr:colOff>180975</xdr:colOff>
          <xdr:row>69</xdr:row>
          <xdr:rowOff>9525</xdr:rowOff>
        </xdr:to>
        <xdr:sp macro="" textlink="">
          <xdr:nvSpPr>
            <xdr:cNvPr id="7223" name="Check Box 55" hidden="1">
              <a:extLst>
                <a:ext uri="{63B3BB69-23CF-44E3-9099-C40C66FF867C}">
                  <a14:compatExt spid="_x0000_s7223"/>
                </a:ext>
                <a:ext uri="{FF2B5EF4-FFF2-40B4-BE49-F238E27FC236}">
                  <a16:creationId xmlns:a16="http://schemas.microsoft.com/office/drawing/2014/main" id="{00000000-0008-0000-0000-00003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69</xdr:row>
          <xdr:rowOff>0</xdr:rowOff>
        </xdr:from>
        <xdr:to>
          <xdr:col>3</xdr:col>
          <xdr:colOff>180975</xdr:colOff>
          <xdr:row>70</xdr:row>
          <xdr:rowOff>9525</xdr:rowOff>
        </xdr:to>
        <xdr:sp macro="" textlink="">
          <xdr:nvSpPr>
            <xdr:cNvPr id="7224" name="Check Box 56" hidden="1">
              <a:extLst>
                <a:ext uri="{63B3BB69-23CF-44E3-9099-C40C66FF867C}">
                  <a14:compatExt spid="_x0000_s7224"/>
                </a:ext>
                <a:ext uri="{FF2B5EF4-FFF2-40B4-BE49-F238E27FC236}">
                  <a16:creationId xmlns:a16="http://schemas.microsoft.com/office/drawing/2014/main" id="{00000000-0008-0000-0000-00003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70</xdr:row>
          <xdr:rowOff>0</xdr:rowOff>
        </xdr:from>
        <xdr:to>
          <xdr:col>3</xdr:col>
          <xdr:colOff>180975</xdr:colOff>
          <xdr:row>71</xdr:row>
          <xdr:rowOff>9525</xdr:rowOff>
        </xdr:to>
        <xdr:sp macro="" textlink="">
          <xdr:nvSpPr>
            <xdr:cNvPr id="7225" name="Check Box 57" hidden="1">
              <a:extLst>
                <a:ext uri="{63B3BB69-23CF-44E3-9099-C40C66FF867C}">
                  <a14:compatExt spid="_x0000_s7225"/>
                </a:ext>
                <a:ext uri="{FF2B5EF4-FFF2-40B4-BE49-F238E27FC236}">
                  <a16:creationId xmlns:a16="http://schemas.microsoft.com/office/drawing/2014/main" id="{00000000-0008-0000-0000-00003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71</xdr:row>
          <xdr:rowOff>0</xdr:rowOff>
        </xdr:from>
        <xdr:to>
          <xdr:col>3</xdr:col>
          <xdr:colOff>180975</xdr:colOff>
          <xdr:row>72</xdr:row>
          <xdr:rowOff>9525</xdr:rowOff>
        </xdr:to>
        <xdr:sp macro="" textlink="">
          <xdr:nvSpPr>
            <xdr:cNvPr id="7226" name="Check Box 58" hidden="1">
              <a:extLst>
                <a:ext uri="{63B3BB69-23CF-44E3-9099-C40C66FF867C}">
                  <a14:compatExt spid="_x0000_s7226"/>
                </a:ext>
                <a:ext uri="{FF2B5EF4-FFF2-40B4-BE49-F238E27FC236}">
                  <a16:creationId xmlns:a16="http://schemas.microsoft.com/office/drawing/2014/main" id="{00000000-0008-0000-0000-00003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72</xdr:row>
          <xdr:rowOff>0</xdr:rowOff>
        </xdr:from>
        <xdr:to>
          <xdr:col>3</xdr:col>
          <xdr:colOff>180975</xdr:colOff>
          <xdr:row>73</xdr:row>
          <xdr:rowOff>9525</xdr:rowOff>
        </xdr:to>
        <xdr:sp macro="" textlink="">
          <xdr:nvSpPr>
            <xdr:cNvPr id="7227" name="Check Box 59" hidden="1">
              <a:extLst>
                <a:ext uri="{63B3BB69-23CF-44E3-9099-C40C66FF867C}">
                  <a14:compatExt spid="_x0000_s7227"/>
                </a:ext>
                <a:ext uri="{FF2B5EF4-FFF2-40B4-BE49-F238E27FC236}">
                  <a16:creationId xmlns:a16="http://schemas.microsoft.com/office/drawing/2014/main" id="{00000000-0008-0000-0000-00003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73</xdr:row>
          <xdr:rowOff>0</xdr:rowOff>
        </xdr:from>
        <xdr:to>
          <xdr:col>3</xdr:col>
          <xdr:colOff>180975</xdr:colOff>
          <xdr:row>74</xdr:row>
          <xdr:rowOff>9525</xdr:rowOff>
        </xdr:to>
        <xdr:sp macro="" textlink="">
          <xdr:nvSpPr>
            <xdr:cNvPr id="7228" name="Check Box 60" hidden="1">
              <a:extLst>
                <a:ext uri="{63B3BB69-23CF-44E3-9099-C40C66FF867C}">
                  <a14:compatExt spid="_x0000_s7228"/>
                </a:ext>
                <a:ext uri="{FF2B5EF4-FFF2-40B4-BE49-F238E27FC236}">
                  <a16:creationId xmlns:a16="http://schemas.microsoft.com/office/drawing/2014/main" id="{00000000-0008-0000-0000-00003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71</xdr:row>
          <xdr:rowOff>180975</xdr:rowOff>
        </xdr:from>
        <xdr:to>
          <xdr:col>13</xdr:col>
          <xdr:colOff>219075</xdr:colOff>
          <xdr:row>73</xdr:row>
          <xdr:rowOff>0</xdr:rowOff>
        </xdr:to>
        <xdr:sp macro="" textlink="">
          <xdr:nvSpPr>
            <xdr:cNvPr id="7229" name="Check Box 61" hidden="1">
              <a:extLst>
                <a:ext uri="{63B3BB69-23CF-44E3-9099-C40C66FF867C}">
                  <a14:compatExt spid="_x0000_s7229"/>
                </a:ext>
                <a:ext uri="{FF2B5EF4-FFF2-40B4-BE49-F238E27FC236}">
                  <a16:creationId xmlns:a16="http://schemas.microsoft.com/office/drawing/2014/main" id="{00000000-0008-0000-0000-00003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72</xdr:row>
          <xdr:rowOff>171450</xdr:rowOff>
        </xdr:from>
        <xdr:to>
          <xdr:col>13</xdr:col>
          <xdr:colOff>219075</xdr:colOff>
          <xdr:row>74</xdr:row>
          <xdr:rowOff>0</xdr:rowOff>
        </xdr:to>
        <xdr:sp macro="" textlink="">
          <xdr:nvSpPr>
            <xdr:cNvPr id="7230" name="Check Box 62" hidden="1">
              <a:extLst>
                <a:ext uri="{63B3BB69-23CF-44E3-9099-C40C66FF867C}">
                  <a14:compatExt spid="_x0000_s7230"/>
                </a:ext>
                <a:ext uri="{FF2B5EF4-FFF2-40B4-BE49-F238E27FC236}">
                  <a16:creationId xmlns:a16="http://schemas.microsoft.com/office/drawing/2014/main" id="{00000000-0008-0000-0000-00003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70</xdr:row>
          <xdr:rowOff>180975</xdr:rowOff>
        </xdr:from>
        <xdr:to>
          <xdr:col>14</xdr:col>
          <xdr:colOff>7055</xdr:colOff>
          <xdr:row>72</xdr:row>
          <xdr:rowOff>0</xdr:rowOff>
        </xdr:to>
        <xdr:sp macro="" textlink="">
          <xdr:nvSpPr>
            <xdr:cNvPr id="7231" name="Check Box 63" hidden="1">
              <a:extLst>
                <a:ext uri="{63B3BB69-23CF-44E3-9099-C40C66FF867C}">
                  <a14:compatExt spid="_x0000_s7231"/>
                </a:ext>
                <a:ext uri="{FF2B5EF4-FFF2-40B4-BE49-F238E27FC236}">
                  <a16:creationId xmlns:a16="http://schemas.microsoft.com/office/drawing/2014/main" id="{00000000-0008-0000-0000-00003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70</xdr:row>
          <xdr:rowOff>171450</xdr:rowOff>
        </xdr:from>
        <xdr:to>
          <xdr:col>16</xdr:col>
          <xdr:colOff>295275</xdr:colOff>
          <xdr:row>72</xdr:row>
          <xdr:rowOff>0</xdr:rowOff>
        </xdr:to>
        <xdr:sp macro="" textlink="">
          <xdr:nvSpPr>
            <xdr:cNvPr id="7232" name="Check Box 64" hidden="1">
              <a:extLst>
                <a:ext uri="{63B3BB69-23CF-44E3-9099-C40C66FF867C}">
                  <a14:compatExt spid="_x0000_s7232"/>
                </a:ext>
                <a:ext uri="{FF2B5EF4-FFF2-40B4-BE49-F238E27FC236}">
                  <a16:creationId xmlns:a16="http://schemas.microsoft.com/office/drawing/2014/main" id="{00000000-0008-0000-0000-00004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74</xdr:row>
          <xdr:rowOff>0</xdr:rowOff>
        </xdr:from>
        <xdr:to>
          <xdr:col>10</xdr:col>
          <xdr:colOff>9525</xdr:colOff>
          <xdr:row>75</xdr:row>
          <xdr:rowOff>9525</xdr:rowOff>
        </xdr:to>
        <xdr:sp macro="" textlink="">
          <xdr:nvSpPr>
            <xdr:cNvPr id="7233" name="Check Box 65" hidden="1">
              <a:extLst>
                <a:ext uri="{63B3BB69-23CF-44E3-9099-C40C66FF867C}">
                  <a14:compatExt spid="_x0000_s7233"/>
                </a:ext>
                <a:ext uri="{FF2B5EF4-FFF2-40B4-BE49-F238E27FC236}">
                  <a16:creationId xmlns:a16="http://schemas.microsoft.com/office/drawing/2014/main" id="{00000000-0008-0000-0000-00004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81</xdr:row>
          <xdr:rowOff>180975</xdr:rowOff>
        </xdr:from>
        <xdr:to>
          <xdr:col>10</xdr:col>
          <xdr:colOff>180975</xdr:colOff>
          <xdr:row>83</xdr:row>
          <xdr:rowOff>0</xdr:rowOff>
        </xdr:to>
        <xdr:sp macro="" textlink="">
          <xdr:nvSpPr>
            <xdr:cNvPr id="7234" name="Check Box 66" hidden="1">
              <a:extLst>
                <a:ext uri="{63B3BB69-23CF-44E3-9099-C40C66FF867C}">
                  <a14:compatExt spid="_x0000_s7234"/>
                </a:ext>
                <a:ext uri="{FF2B5EF4-FFF2-40B4-BE49-F238E27FC236}">
                  <a16:creationId xmlns:a16="http://schemas.microsoft.com/office/drawing/2014/main" id="{00000000-0008-0000-0000-00004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82</xdr:row>
          <xdr:rowOff>180975</xdr:rowOff>
        </xdr:from>
        <xdr:to>
          <xdr:col>10</xdr:col>
          <xdr:colOff>180975</xdr:colOff>
          <xdr:row>84</xdr:row>
          <xdr:rowOff>0</xdr:rowOff>
        </xdr:to>
        <xdr:sp macro="" textlink="">
          <xdr:nvSpPr>
            <xdr:cNvPr id="7235" name="Check Box 67" hidden="1">
              <a:extLst>
                <a:ext uri="{63B3BB69-23CF-44E3-9099-C40C66FF867C}">
                  <a14:compatExt spid="_x0000_s7235"/>
                </a:ext>
                <a:ext uri="{FF2B5EF4-FFF2-40B4-BE49-F238E27FC236}">
                  <a16:creationId xmlns:a16="http://schemas.microsoft.com/office/drawing/2014/main" id="{00000000-0008-0000-0000-00004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78</xdr:row>
          <xdr:rowOff>0</xdr:rowOff>
        </xdr:from>
        <xdr:to>
          <xdr:col>3</xdr:col>
          <xdr:colOff>180975</xdr:colOff>
          <xdr:row>79</xdr:row>
          <xdr:rowOff>9525</xdr:rowOff>
        </xdr:to>
        <xdr:sp macro="" textlink="">
          <xdr:nvSpPr>
            <xdr:cNvPr id="7236" name="Check Box 68" hidden="1">
              <a:extLst>
                <a:ext uri="{63B3BB69-23CF-44E3-9099-C40C66FF867C}">
                  <a14:compatExt spid="_x0000_s7236"/>
                </a:ext>
                <a:ext uri="{FF2B5EF4-FFF2-40B4-BE49-F238E27FC236}">
                  <a16:creationId xmlns:a16="http://schemas.microsoft.com/office/drawing/2014/main" id="{00000000-0008-0000-0000-00004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79</xdr:row>
          <xdr:rowOff>0</xdr:rowOff>
        </xdr:from>
        <xdr:to>
          <xdr:col>3</xdr:col>
          <xdr:colOff>180975</xdr:colOff>
          <xdr:row>80</xdr:row>
          <xdr:rowOff>9525</xdr:rowOff>
        </xdr:to>
        <xdr:sp macro="" textlink="">
          <xdr:nvSpPr>
            <xdr:cNvPr id="7237" name="Check Box 69" hidden="1">
              <a:extLst>
                <a:ext uri="{63B3BB69-23CF-44E3-9099-C40C66FF867C}">
                  <a14:compatExt spid="_x0000_s7237"/>
                </a:ext>
                <a:ext uri="{FF2B5EF4-FFF2-40B4-BE49-F238E27FC236}">
                  <a16:creationId xmlns:a16="http://schemas.microsoft.com/office/drawing/2014/main" id="{00000000-0008-0000-0000-00004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80</xdr:row>
          <xdr:rowOff>0</xdr:rowOff>
        </xdr:from>
        <xdr:to>
          <xdr:col>3</xdr:col>
          <xdr:colOff>180975</xdr:colOff>
          <xdr:row>81</xdr:row>
          <xdr:rowOff>9525</xdr:rowOff>
        </xdr:to>
        <xdr:sp macro="" textlink="">
          <xdr:nvSpPr>
            <xdr:cNvPr id="7238" name="Check Box 70" hidden="1">
              <a:extLst>
                <a:ext uri="{63B3BB69-23CF-44E3-9099-C40C66FF867C}">
                  <a14:compatExt spid="_x0000_s7238"/>
                </a:ext>
                <a:ext uri="{FF2B5EF4-FFF2-40B4-BE49-F238E27FC236}">
                  <a16:creationId xmlns:a16="http://schemas.microsoft.com/office/drawing/2014/main" id="{00000000-0008-0000-0000-00004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81</xdr:row>
          <xdr:rowOff>0</xdr:rowOff>
        </xdr:from>
        <xdr:to>
          <xdr:col>3</xdr:col>
          <xdr:colOff>180975</xdr:colOff>
          <xdr:row>82</xdr:row>
          <xdr:rowOff>9525</xdr:rowOff>
        </xdr:to>
        <xdr:sp macro="" textlink="">
          <xdr:nvSpPr>
            <xdr:cNvPr id="7239" name="Check Box 71" hidden="1">
              <a:extLst>
                <a:ext uri="{63B3BB69-23CF-44E3-9099-C40C66FF867C}">
                  <a14:compatExt spid="_x0000_s7239"/>
                </a:ext>
                <a:ext uri="{FF2B5EF4-FFF2-40B4-BE49-F238E27FC236}">
                  <a16:creationId xmlns:a16="http://schemas.microsoft.com/office/drawing/2014/main" id="{00000000-0008-0000-0000-00004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82</xdr:row>
          <xdr:rowOff>0</xdr:rowOff>
        </xdr:from>
        <xdr:to>
          <xdr:col>3</xdr:col>
          <xdr:colOff>180975</xdr:colOff>
          <xdr:row>83</xdr:row>
          <xdr:rowOff>9525</xdr:rowOff>
        </xdr:to>
        <xdr:sp macro="" textlink="">
          <xdr:nvSpPr>
            <xdr:cNvPr id="7240" name="Check Box 72" hidden="1">
              <a:extLst>
                <a:ext uri="{63B3BB69-23CF-44E3-9099-C40C66FF867C}">
                  <a14:compatExt spid="_x0000_s7240"/>
                </a:ext>
                <a:ext uri="{FF2B5EF4-FFF2-40B4-BE49-F238E27FC236}">
                  <a16:creationId xmlns:a16="http://schemas.microsoft.com/office/drawing/2014/main" id="{00000000-0008-0000-0000-00004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83</xdr:row>
          <xdr:rowOff>0</xdr:rowOff>
        </xdr:from>
        <xdr:to>
          <xdr:col>3</xdr:col>
          <xdr:colOff>180975</xdr:colOff>
          <xdr:row>84</xdr:row>
          <xdr:rowOff>9525</xdr:rowOff>
        </xdr:to>
        <xdr:sp macro="" textlink="">
          <xdr:nvSpPr>
            <xdr:cNvPr id="7241" name="Check Box 73" hidden="1">
              <a:extLst>
                <a:ext uri="{63B3BB69-23CF-44E3-9099-C40C66FF867C}">
                  <a14:compatExt spid="_x0000_s7241"/>
                </a:ext>
                <a:ext uri="{FF2B5EF4-FFF2-40B4-BE49-F238E27FC236}">
                  <a16:creationId xmlns:a16="http://schemas.microsoft.com/office/drawing/2014/main" id="{00000000-0008-0000-0000-00004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81</xdr:row>
          <xdr:rowOff>180975</xdr:rowOff>
        </xdr:from>
        <xdr:to>
          <xdr:col>13</xdr:col>
          <xdr:colOff>219075</xdr:colOff>
          <xdr:row>83</xdr:row>
          <xdr:rowOff>0</xdr:rowOff>
        </xdr:to>
        <xdr:sp macro="" textlink="">
          <xdr:nvSpPr>
            <xdr:cNvPr id="7242" name="Check Box 74" hidden="1">
              <a:extLst>
                <a:ext uri="{63B3BB69-23CF-44E3-9099-C40C66FF867C}">
                  <a14:compatExt spid="_x0000_s7242"/>
                </a:ext>
                <a:ext uri="{FF2B5EF4-FFF2-40B4-BE49-F238E27FC236}">
                  <a16:creationId xmlns:a16="http://schemas.microsoft.com/office/drawing/2014/main" id="{00000000-0008-0000-0000-00004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82</xdr:row>
          <xdr:rowOff>171450</xdr:rowOff>
        </xdr:from>
        <xdr:to>
          <xdr:col>13</xdr:col>
          <xdr:colOff>219075</xdr:colOff>
          <xdr:row>84</xdr:row>
          <xdr:rowOff>0</xdr:rowOff>
        </xdr:to>
        <xdr:sp macro="" textlink="">
          <xdr:nvSpPr>
            <xdr:cNvPr id="7243" name="Check Box 75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:a16="http://schemas.microsoft.com/office/drawing/2014/main" id="{00000000-0008-0000-0000-00004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80</xdr:row>
          <xdr:rowOff>180975</xdr:rowOff>
        </xdr:from>
        <xdr:to>
          <xdr:col>14</xdr:col>
          <xdr:colOff>7055</xdr:colOff>
          <xdr:row>82</xdr:row>
          <xdr:rowOff>0</xdr:rowOff>
        </xdr:to>
        <xdr:sp macro="" textlink="">
          <xdr:nvSpPr>
            <xdr:cNvPr id="7244" name="Check Box 76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:a16="http://schemas.microsoft.com/office/drawing/2014/main" id="{00000000-0008-0000-0000-00004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80</xdr:row>
          <xdr:rowOff>171450</xdr:rowOff>
        </xdr:from>
        <xdr:to>
          <xdr:col>16</xdr:col>
          <xdr:colOff>295275</xdr:colOff>
          <xdr:row>82</xdr:row>
          <xdr:rowOff>0</xdr:rowOff>
        </xdr:to>
        <xdr:sp macro="" textlink="">
          <xdr:nvSpPr>
            <xdr:cNvPr id="7245" name="Check Box 77" hidden="1">
              <a:extLst>
                <a:ext uri="{63B3BB69-23CF-44E3-9099-C40C66FF867C}">
                  <a14:compatExt spid="_x0000_s7245"/>
                </a:ext>
                <a:ext uri="{FF2B5EF4-FFF2-40B4-BE49-F238E27FC236}">
                  <a16:creationId xmlns:a16="http://schemas.microsoft.com/office/drawing/2014/main" id="{00000000-0008-0000-0000-00004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84</xdr:row>
          <xdr:rowOff>0</xdr:rowOff>
        </xdr:from>
        <xdr:to>
          <xdr:col>10</xdr:col>
          <xdr:colOff>9525</xdr:colOff>
          <xdr:row>85</xdr:row>
          <xdr:rowOff>9525</xdr:rowOff>
        </xdr:to>
        <xdr:sp macro="" textlink="">
          <xdr:nvSpPr>
            <xdr:cNvPr id="7246" name="Check Box 78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:a16="http://schemas.microsoft.com/office/drawing/2014/main" id="{00000000-0008-0000-0000-00004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20</xdr:col>
      <xdr:colOff>83857</xdr:colOff>
      <xdr:row>27</xdr:row>
      <xdr:rowOff>14532</xdr:rowOff>
    </xdr:from>
    <xdr:to>
      <xdr:col>92</xdr:col>
      <xdr:colOff>294987</xdr:colOff>
      <xdr:row>87</xdr:row>
      <xdr:rowOff>5284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/>
      </xdr:nvGrpSpPr>
      <xdr:grpSpPr>
        <a:xfrm>
          <a:off x="10085107" y="147882"/>
          <a:ext cx="10993430" cy="11077852"/>
          <a:chOff x="-18764956" y="81810603"/>
          <a:chExt cx="11454441" cy="11020377"/>
        </a:xfrm>
      </xdr:grpSpPr>
      <xdr:graphicFrame macro="">
        <xdr:nvGraphicFramePr>
          <xdr:cNvPr id="81" name="Chart 80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GraphicFramePr/>
        </xdr:nvGraphicFramePr>
        <xdr:xfrm>
          <a:off x="-18764956" y="81810603"/>
          <a:ext cx="11443604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2" name="Chart 8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GraphicFramePr>
            <a:graphicFrameLocks/>
          </xdr:cNvGraphicFramePr>
        </xdr:nvGraphicFramePr>
        <xdr:xfrm>
          <a:off x="-18754124" y="87335878"/>
          <a:ext cx="11443609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79</xdr:row>
          <xdr:rowOff>161925</xdr:rowOff>
        </xdr:from>
        <xdr:to>
          <xdr:col>1</xdr:col>
          <xdr:colOff>47625</xdr:colOff>
          <xdr:row>81</xdr:row>
          <xdr:rowOff>4586</xdr:rowOff>
        </xdr:to>
        <xdr:sp macro="" textlink="">
          <xdr:nvSpPr>
            <xdr:cNvPr id="7247" name="Check Box 79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:a16="http://schemas.microsoft.com/office/drawing/2014/main" id="{00000000-0008-0000-0000-00004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69</xdr:row>
          <xdr:rowOff>161925</xdr:rowOff>
        </xdr:from>
        <xdr:to>
          <xdr:col>1</xdr:col>
          <xdr:colOff>47625</xdr:colOff>
          <xdr:row>71</xdr:row>
          <xdr:rowOff>4586</xdr:rowOff>
        </xdr:to>
        <xdr:sp macro="" textlink="">
          <xdr:nvSpPr>
            <xdr:cNvPr id="7248" name="Check Box 80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:a16="http://schemas.microsoft.com/office/drawing/2014/main" id="{00000000-0008-0000-0000-00005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59</xdr:row>
          <xdr:rowOff>161925</xdr:rowOff>
        </xdr:from>
        <xdr:to>
          <xdr:col>1</xdr:col>
          <xdr:colOff>19050</xdr:colOff>
          <xdr:row>61</xdr:row>
          <xdr:rowOff>4586</xdr:rowOff>
        </xdr:to>
        <xdr:sp macro="" textlink="">
          <xdr:nvSpPr>
            <xdr:cNvPr id="7249" name="Check Box 81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:a16="http://schemas.microsoft.com/office/drawing/2014/main" id="{00000000-0008-0000-0000-00005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49</xdr:row>
          <xdr:rowOff>161925</xdr:rowOff>
        </xdr:from>
        <xdr:to>
          <xdr:col>1</xdr:col>
          <xdr:colOff>19050</xdr:colOff>
          <xdr:row>51</xdr:row>
          <xdr:rowOff>4586</xdr:rowOff>
        </xdr:to>
        <xdr:sp macro="" textlink="">
          <xdr:nvSpPr>
            <xdr:cNvPr id="7250" name="Check Box 82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:a16="http://schemas.microsoft.com/office/drawing/2014/main" id="{00000000-0008-0000-0000-00005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39</xdr:row>
          <xdr:rowOff>161925</xdr:rowOff>
        </xdr:from>
        <xdr:to>
          <xdr:col>1</xdr:col>
          <xdr:colOff>9525</xdr:colOff>
          <xdr:row>41</xdr:row>
          <xdr:rowOff>4586</xdr:rowOff>
        </xdr:to>
        <xdr:sp macro="" textlink="">
          <xdr:nvSpPr>
            <xdr:cNvPr id="7251" name="Check Box 83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:a16="http://schemas.microsoft.com/office/drawing/2014/main" id="{00000000-0008-0000-0000-00005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161925</xdr:rowOff>
        </xdr:from>
        <xdr:to>
          <xdr:col>1</xdr:col>
          <xdr:colOff>0</xdr:colOff>
          <xdr:row>31</xdr:row>
          <xdr:rowOff>4586</xdr:rowOff>
        </xdr:to>
        <xdr:sp macro="" textlink="">
          <xdr:nvSpPr>
            <xdr:cNvPr id="7252" name="Check Box 84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:a16="http://schemas.microsoft.com/office/drawing/2014/main" id="{00000000-0008-0000-0000-00005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34</xdr:row>
          <xdr:rowOff>180975</xdr:rowOff>
        </xdr:from>
        <xdr:to>
          <xdr:col>1</xdr:col>
          <xdr:colOff>133350</xdr:colOff>
          <xdr:row>36</xdr:row>
          <xdr:rowOff>9525</xdr:rowOff>
        </xdr:to>
        <xdr:sp macro="" textlink="">
          <xdr:nvSpPr>
            <xdr:cNvPr id="7253" name="Check Box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:a16="http://schemas.microsoft.com/office/drawing/2014/main" id="{00000000-0008-0000-0000-00005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44</xdr:row>
          <xdr:rowOff>180975</xdr:rowOff>
        </xdr:from>
        <xdr:to>
          <xdr:col>1</xdr:col>
          <xdr:colOff>114300</xdr:colOff>
          <xdr:row>46</xdr:row>
          <xdr:rowOff>9525</xdr:rowOff>
        </xdr:to>
        <xdr:sp macro="" textlink="">
          <xdr:nvSpPr>
            <xdr:cNvPr id="7254" name="Check Box 86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:a16="http://schemas.microsoft.com/office/drawing/2014/main" id="{00000000-0008-0000-0000-00005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54</xdr:row>
          <xdr:rowOff>180975</xdr:rowOff>
        </xdr:from>
        <xdr:to>
          <xdr:col>1</xdr:col>
          <xdr:colOff>114300</xdr:colOff>
          <xdr:row>56</xdr:row>
          <xdr:rowOff>9525</xdr:rowOff>
        </xdr:to>
        <xdr:sp macro="" textlink="">
          <xdr:nvSpPr>
            <xdr:cNvPr id="7255" name="Check Box 87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:a16="http://schemas.microsoft.com/office/drawing/2014/main" id="{00000000-0008-0000-0000-00005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64</xdr:row>
          <xdr:rowOff>180975</xdr:rowOff>
        </xdr:from>
        <xdr:to>
          <xdr:col>1</xdr:col>
          <xdr:colOff>114300</xdr:colOff>
          <xdr:row>66</xdr:row>
          <xdr:rowOff>9525</xdr:rowOff>
        </xdr:to>
        <xdr:sp macro="" textlink="">
          <xdr:nvSpPr>
            <xdr:cNvPr id="7256" name="Check Box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:a16="http://schemas.microsoft.com/office/drawing/2014/main" id="{00000000-0008-0000-0000-00005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89</xdr:row>
          <xdr:rowOff>0</xdr:rowOff>
        </xdr:from>
        <xdr:to>
          <xdr:col>3</xdr:col>
          <xdr:colOff>142875</xdr:colOff>
          <xdr:row>90</xdr:row>
          <xdr:rowOff>9525</xdr:rowOff>
        </xdr:to>
        <xdr:sp macro="" textlink="">
          <xdr:nvSpPr>
            <xdr:cNvPr id="7257" name="Check Box 89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:a16="http://schemas.microsoft.com/office/drawing/2014/main" id="{00000000-0008-0000-0000-00005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90</xdr:row>
          <xdr:rowOff>0</xdr:rowOff>
        </xdr:from>
        <xdr:to>
          <xdr:col>3</xdr:col>
          <xdr:colOff>142875</xdr:colOff>
          <xdr:row>91</xdr:row>
          <xdr:rowOff>9525</xdr:rowOff>
        </xdr:to>
        <xdr:sp macro="" textlink="">
          <xdr:nvSpPr>
            <xdr:cNvPr id="7258" name="Check Box 90" hidden="1">
              <a:extLst>
                <a:ext uri="{63B3BB69-23CF-44E3-9099-C40C66FF867C}">
                  <a14:compatExt spid="_x0000_s7258"/>
                </a:ext>
                <a:ext uri="{FF2B5EF4-FFF2-40B4-BE49-F238E27FC236}">
                  <a16:creationId xmlns:a16="http://schemas.microsoft.com/office/drawing/2014/main" id="{00000000-0008-0000-0000-00005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0</xdr:rowOff>
        </xdr:from>
        <xdr:to>
          <xdr:col>3</xdr:col>
          <xdr:colOff>142875</xdr:colOff>
          <xdr:row>92</xdr:row>
          <xdr:rowOff>9525</xdr:rowOff>
        </xdr:to>
        <xdr:sp macro="" textlink="">
          <xdr:nvSpPr>
            <xdr:cNvPr id="7259" name="Check Box 91" hidden="1">
              <a:extLst>
                <a:ext uri="{63B3BB69-23CF-44E3-9099-C40C66FF867C}">
                  <a14:compatExt spid="_x0000_s7259"/>
                </a:ext>
                <a:ext uri="{FF2B5EF4-FFF2-40B4-BE49-F238E27FC236}">
                  <a16:creationId xmlns:a16="http://schemas.microsoft.com/office/drawing/2014/main" id="{00000000-0008-0000-0000-00005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190500</xdr:rowOff>
        </xdr:from>
        <xdr:to>
          <xdr:col>3</xdr:col>
          <xdr:colOff>142875</xdr:colOff>
          <xdr:row>93</xdr:row>
          <xdr:rowOff>9525</xdr:rowOff>
        </xdr:to>
        <xdr:sp macro="" textlink="">
          <xdr:nvSpPr>
            <xdr:cNvPr id="7260" name="Check Box 92" hidden="1">
              <a:extLst>
                <a:ext uri="{63B3BB69-23CF-44E3-9099-C40C66FF867C}">
                  <a14:compatExt spid="_x0000_s7260"/>
                </a:ext>
                <a:ext uri="{FF2B5EF4-FFF2-40B4-BE49-F238E27FC236}">
                  <a16:creationId xmlns:a16="http://schemas.microsoft.com/office/drawing/2014/main" id="{00000000-0008-0000-0000-00005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92</xdr:row>
          <xdr:rowOff>190500</xdr:rowOff>
        </xdr:from>
        <xdr:to>
          <xdr:col>3</xdr:col>
          <xdr:colOff>142875</xdr:colOff>
          <xdr:row>94</xdr:row>
          <xdr:rowOff>9525</xdr:rowOff>
        </xdr:to>
        <xdr:sp macro="" textlink="">
          <xdr:nvSpPr>
            <xdr:cNvPr id="7261" name="Check Box 93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:a16="http://schemas.microsoft.com/office/drawing/2014/main" id="{00000000-0008-0000-0000-00005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93</xdr:row>
          <xdr:rowOff>190500</xdr:rowOff>
        </xdr:from>
        <xdr:to>
          <xdr:col>3</xdr:col>
          <xdr:colOff>142875</xdr:colOff>
          <xdr:row>95</xdr:row>
          <xdr:rowOff>9525</xdr:rowOff>
        </xdr:to>
        <xdr:sp macro="" textlink="">
          <xdr:nvSpPr>
            <xdr:cNvPr id="7262" name="Check Box 94" hidden="1">
              <a:extLst>
                <a:ext uri="{63B3BB69-23CF-44E3-9099-C40C66FF867C}">
                  <a14:compatExt spid="_x0000_s7262"/>
                </a:ext>
                <a:ext uri="{FF2B5EF4-FFF2-40B4-BE49-F238E27FC236}">
                  <a16:creationId xmlns:a16="http://schemas.microsoft.com/office/drawing/2014/main" id="{00000000-0008-0000-0000-00005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99</xdr:row>
          <xdr:rowOff>0</xdr:rowOff>
        </xdr:from>
        <xdr:to>
          <xdr:col>3</xdr:col>
          <xdr:colOff>123825</xdr:colOff>
          <xdr:row>100</xdr:row>
          <xdr:rowOff>9525</xdr:rowOff>
        </xdr:to>
        <xdr:sp macro="" textlink="">
          <xdr:nvSpPr>
            <xdr:cNvPr id="7263" name="Check Box 95" hidden="1">
              <a:extLst>
                <a:ext uri="{63B3BB69-23CF-44E3-9099-C40C66FF867C}">
                  <a14:compatExt spid="_x0000_s7263"/>
                </a:ext>
                <a:ext uri="{FF2B5EF4-FFF2-40B4-BE49-F238E27FC236}">
                  <a16:creationId xmlns:a16="http://schemas.microsoft.com/office/drawing/2014/main" id="{00000000-0008-0000-0000-00005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100</xdr:row>
          <xdr:rowOff>0</xdr:rowOff>
        </xdr:from>
        <xdr:to>
          <xdr:col>3</xdr:col>
          <xdr:colOff>123825</xdr:colOff>
          <xdr:row>101</xdr:row>
          <xdr:rowOff>9525</xdr:rowOff>
        </xdr:to>
        <xdr:sp macro="" textlink="">
          <xdr:nvSpPr>
            <xdr:cNvPr id="7264" name="Check Box 96" hidden="1">
              <a:extLst>
                <a:ext uri="{63B3BB69-23CF-44E3-9099-C40C66FF867C}">
                  <a14:compatExt spid="_x0000_s7264"/>
                </a:ext>
                <a:ext uri="{FF2B5EF4-FFF2-40B4-BE49-F238E27FC236}">
                  <a16:creationId xmlns:a16="http://schemas.microsoft.com/office/drawing/2014/main" id="{00000000-0008-0000-0000-00006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101</xdr:row>
          <xdr:rowOff>0</xdr:rowOff>
        </xdr:from>
        <xdr:to>
          <xdr:col>3</xdr:col>
          <xdr:colOff>123825</xdr:colOff>
          <xdr:row>102</xdr:row>
          <xdr:rowOff>9525</xdr:rowOff>
        </xdr:to>
        <xdr:sp macro="" textlink="">
          <xdr:nvSpPr>
            <xdr:cNvPr id="7265" name="Check Box 97" hidden="1">
              <a:extLst>
                <a:ext uri="{63B3BB69-23CF-44E3-9099-C40C66FF867C}">
                  <a14:compatExt spid="_x0000_s7265"/>
                </a:ext>
                <a:ext uri="{FF2B5EF4-FFF2-40B4-BE49-F238E27FC236}">
                  <a16:creationId xmlns:a16="http://schemas.microsoft.com/office/drawing/2014/main" id="{00000000-0008-0000-0000-00006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102</xdr:row>
          <xdr:rowOff>0</xdr:rowOff>
        </xdr:from>
        <xdr:to>
          <xdr:col>3</xdr:col>
          <xdr:colOff>123825</xdr:colOff>
          <xdr:row>103</xdr:row>
          <xdr:rowOff>19050</xdr:rowOff>
        </xdr:to>
        <xdr:sp macro="" textlink="">
          <xdr:nvSpPr>
            <xdr:cNvPr id="7266" name="Check Box 98" hidden="1">
              <a:extLst>
                <a:ext uri="{63B3BB69-23CF-44E3-9099-C40C66FF867C}">
                  <a14:compatExt spid="_x0000_s7266"/>
                </a:ext>
                <a:ext uri="{FF2B5EF4-FFF2-40B4-BE49-F238E27FC236}">
                  <a16:creationId xmlns:a16="http://schemas.microsoft.com/office/drawing/2014/main" id="{00000000-0008-0000-0000-00006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103</xdr:row>
          <xdr:rowOff>0</xdr:rowOff>
        </xdr:from>
        <xdr:to>
          <xdr:col>3</xdr:col>
          <xdr:colOff>123825</xdr:colOff>
          <xdr:row>104</xdr:row>
          <xdr:rowOff>19050</xdr:rowOff>
        </xdr:to>
        <xdr:sp macro="" textlink="">
          <xdr:nvSpPr>
            <xdr:cNvPr id="7267" name="Check Box 99" hidden="1">
              <a:extLst>
                <a:ext uri="{63B3BB69-23CF-44E3-9099-C40C66FF867C}">
                  <a14:compatExt spid="_x0000_s7267"/>
                </a:ext>
                <a:ext uri="{FF2B5EF4-FFF2-40B4-BE49-F238E27FC236}">
                  <a16:creationId xmlns:a16="http://schemas.microsoft.com/office/drawing/2014/main" id="{00000000-0008-0000-0000-00006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104</xdr:row>
          <xdr:rowOff>0</xdr:rowOff>
        </xdr:from>
        <xdr:to>
          <xdr:col>3</xdr:col>
          <xdr:colOff>123825</xdr:colOff>
          <xdr:row>105</xdr:row>
          <xdr:rowOff>9525</xdr:rowOff>
        </xdr:to>
        <xdr:sp macro="" textlink="">
          <xdr:nvSpPr>
            <xdr:cNvPr id="7268" name="Check Box 100" hidden="1">
              <a:extLst>
                <a:ext uri="{63B3BB69-23CF-44E3-9099-C40C66FF867C}">
                  <a14:compatExt spid="_x0000_s7268"/>
                </a:ext>
                <a:ext uri="{FF2B5EF4-FFF2-40B4-BE49-F238E27FC236}">
                  <a16:creationId xmlns:a16="http://schemas.microsoft.com/office/drawing/2014/main" id="{00000000-0008-0000-0000-00006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109</xdr:row>
          <xdr:rowOff>0</xdr:rowOff>
        </xdr:from>
        <xdr:to>
          <xdr:col>3</xdr:col>
          <xdr:colOff>123825</xdr:colOff>
          <xdr:row>110</xdr:row>
          <xdr:rowOff>9525</xdr:rowOff>
        </xdr:to>
        <xdr:sp macro="" textlink="">
          <xdr:nvSpPr>
            <xdr:cNvPr id="7269" name="Check Box 101" hidden="1">
              <a:extLst>
                <a:ext uri="{63B3BB69-23CF-44E3-9099-C40C66FF867C}">
                  <a14:compatExt spid="_x0000_s7269"/>
                </a:ext>
                <a:ext uri="{FF2B5EF4-FFF2-40B4-BE49-F238E27FC236}">
                  <a16:creationId xmlns:a16="http://schemas.microsoft.com/office/drawing/2014/main" id="{00000000-0008-0000-0000-00006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110</xdr:row>
          <xdr:rowOff>0</xdr:rowOff>
        </xdr:from>
        <xdr:to>
          <xdr:col>3</xdr:col>
          <xdr:colOff>123825</xdr:colOff>
          <xdr:row>111</xdr:row>
          <xdr:rowOff>9525</xdr:rowOff>
        </xdr:to>
        <xdr:sp macro="" textlink="">
          <xdr:nvSpPr>
            <xdr:cNvPr id="7270" name="Check Box 102" hidden="1">
              <a:extLst>
                <a:ext uri="{63B3BB69-23CF-44E3-9099-C40C66FF867C}">
                  <a14:compatExt spid="_x0000_s7270"/>
                </a:ext>
                <a:ext uri="{FF2B5EF4-FFF2-40B4-BE49-F238E27FC236}">
                  <a16:creationId xmlns:a16="http://schemas.microsoft.com/office/drawing/2014/main" id="{00000000-0008-0000-0000-00006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111</xdr:row>
          <xdr:rowOff>0</xdr:rowOff>
        </xdr:from>
        <xdr:to>
          <xdr:col>3</xdr:col>
          <xdr:colOff>123825</xdr:colOff>
          <xdr:row>112</xdr:row>
          <xdr:rowOff>9525</xdr:rowOff>
        </xdr:to>
        <xdr:sp macro="" textlink="">
          <xdr:nvSpPr>
            <xdr:cNvPr id="7271" name="Check Box 103" hidden="1">
              <a:extLst>
                <a:ext uri="{63B3BB69-23CF-44E3-9099-C40C66FF867C}">
                  <a14:compatExt spid="_x0000_s7271"/>
                </a:ext>
                <a:ext uri="{FF2B5EF4-FFF2-40B4-BE49-F238E27FC236}">
                  <a16:creationId xmlns:a16="http://schemas.microsoft.com/office/drawing/2014/main" id="{00000000-0008-0000-0000-00006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112</xdr:row>
          <xdr:rowOff>0</xdr:rowOff>
        </xdr:from>
        <xdr:to>
          <xdr:col>3</xdr:col>
          <xdr:colOff>123825</xdr:colOff>
          <xdr:row>113</xdr:row>
          <xdr:rowOff>9525</xdr:rowOff>
        </xdr:to>
        <xdr:sp macro="" textlink="">
          <xdr:nvSpPr>
            <xdr:cNvPr id="7272" name="Check Box 104" hidden="1">
              <a:extLst>
                <a:ext uri="{63B3BB69-23CF-44E3-9099-C40C66FF867C}">
                  <a14:compatExt spid="_x0000_s7272"/>
                </a:ext>
                <a:ext uri="{FF2B5EF4-FFF2-40B4-BE49-F238E27FC236}">
                  <a16:creationId xmlns:a16="http://schemas.microsoft.com/office/drawing/2014/main" id="{00000000-0008-0000-0000-00006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113</xdr:row>
          <xdr:rowOff>0</xdr:rowOff>
        </xdr:from>
        <xdr:to>
          <xdr:col>3</xdr:col>
          <xdr:colOff>123825</xdr:colOff>
          <xdr:row>114</xdr:row>
          <xdr:rowOff>9525</xdr:rowOff>
        </xdr:to>
        <xdr:sp macro="" textlink="">
          <xdr:nvSpPr>
            <xdr:cNvPr id="7273" name="Check Box 105" hidden="1">
              <a:extLst>
                <a:ext uri="{63B3BB69-23CF-44E3-9099-C40C66FF867C}">
                  <a14:compatExt spid="_x0000_s7273"/>
                </a:ext>
                <a:ext uri="{FF2B5EF4-FFF2-40B4-BE49-F238E27FC236}">
                  <a16:creationId xmlns:a16="http://schemas.microsoft.com/office/drawing/2014/main" id="{00000000-0008-0000-0000-00006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114</xdr:row>
          <xdr:rowOff>0</xdr:rowOff>
        </xdr:from>
        <xdr:to>
          <xdr:col>3</xdr:col>
          <xdr:colOff>123825</xdr:colOff>
          <xdr:row>115</xdr:row>
          <xdr:rowOff>9525</xdr:rowOff>
        </xdr:to>
        <xdr:sp macro="" textlink="">
          <xdr:nvSpPr>
            <xdr:cNvPr id="7274" name="Check Box 106" hidden="1">
              <a:extLst>
                <a:ext uri="{63B3BB69-23CF-44E3-9099-C40C66FF867C}">
                  <a14:compatExt spid="_x0000_s7274"/>
                </a:ext>
                <a:ext uri="{FF2B5EF4-FFF2-40B4-BE49-F238E27FC236}">
                  <a16:creationId xmlns:a16="http://schemas.microsoft.com/office/drawing/2014/main" id="{00000000-0008-0000-0000-00006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74</xdr:row>
          <xdr:rowOff>171450</xdr:rowOff>
        </xdr:from>
        <xdr:to>
          <xdr:col>1</xdr:col>
          <xdr:colOff>142875</xdr:colOff>
          <xdr:row>76</xdr:row>
          <xdr:rowOff>4586</xdr:rowOff>
        </xdr:to>
        <xdr:sp macro="" textlink="">
          <xdr:nvSpPr>
            <xdr:cNvPr id="7275" name="Check Box 107" hidden="1">
              <a:extLst>
                <a:ext uri="{63B3BB69-23CF-44E3-9099-C40C66FF867C}">
                  <a14:compatExt spid="_x0000_s7275"/>
                </a:ext>
                <a:ext uri="{FF2B5EF4-FFF2-40B4-BE49-F238E27FC236}">
                  <a16:creationId xmlns:a16="http://schemas.microsoft.com/office/drawing/2014/main" id="{00000000-0008-0000-0000-00006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84</xdr:row>
          <xdr:rowOff>180975</xdr:rowOff>
        </xdr:from>
        <xdr:to>
          <xdr:col>1</xdr:col>
          <xdr:colOff>142875</xdr:colOff>
          <xdr:row>86</xdr:row>
          <xdr:rowOff>0</xdr:rowOff>
        </xdr:to>
        <xdr:sp macro="" textlink="">
          <xdr:nvSpPr>
            <xdr:cNvPr id="7276" name="Check Box 108" hidden="1">
              <a:extLst>
                <a:ext uri="{63B3BB69-23CF-44E3-9099-C40C66FF867C}">
                  <a14:compatExt spid="_x0000_s7276"/>
                </a:ext>
                <a:ext uri="{FF2B5EF4-FFF2-40B4-BE49-F238E27FC236}">
                  <a16:creationId xmlns:a16="http://schemas.microsoft.com/office/drawing/2014/main" id="{00000000-0008-0000-0000-00006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94</xdr:row>
          <xdr:rowOff>76200</xdr:rowOff>
        </xdr:from>
        <xdr:to>
          <xdr:col>1</xdr:col>
          <xdr:colOff>561975</xdr:colOff>
          <xdr:row>95</xdr:row>
          <xdr:rowOff>95250</xdr:rowOff>
        </xdr:to>
        <xdr:sp macro="" textlink="">
          <xdr:nvSpPr>
            <xdr:cNvPr id="7277" name="Check Box 109" hidden="1">
              <a:extLst>
                <a:ext uri="{63B3BB69-23CF-44E3-9099-C40C66FF867C}">
                  <a14:compatExt spid="_x0000_s7277"/>
                </a:ext>
                <a:ext uri="{FF2B5EF4-FFF2-40B4-BE49-F238E27FC236}">
                  <a16:creationId xmlns:a16="http://schemas.microsoft.com/office/drawing/2014/main" id="{00000000-0008-0000-0000-00006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104</xdr:row>
          <xdr:rowOff>95250</xdr:rowOff>
        </xdr:from>
        <xdr:to>
          <xdr:col>2</xdr:col>
          <xdr:colOff>7056</xdr:colOff>
          <xdr:row>105</xdr:row>
          <xdr:rowOff>114300</xdr:rowOff>
        </xdr:to>
        <xdr:sp macro="" textlink="">
          <xdr:nvSpPr>
            <xdr:cNvPr id="7278" name="Check Box 110" hidden="1">
              <a:extLst>
                <a:ext uri="{63B3BB69-23CF-44E3-9099-C40C66FF867C}">
                  <a14:compatExt spid="_x0000_s7278"/>
                </a:ext>
                <a:ext uri="{FF2B5EF4-FFF2-40B4-BE49-F238E27FC236}">
                  <a16:creationId xmlns:a16="http://schemas.microsoft.com/office/drawing/2014/main" id="{00000000-0008-0000-0000-00006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114</xdr:row>
          <xdr:rowOff>38100</xdr:rowOff>
        </xdr:from>
        <xdr:to>
          <xdr:col>2</xdr:col>
          <xdr:colOff>0</xdr:colOff>
          <xdr:row>115</xdr:row>
          <xdr:rowOff>57150</xdr:rowOff>
        </xdr:to>
        <xdr:sp macro="" textlink="">
          <xdr:nvSpPr>
            <xdr:cNvPr id="7279" name="Check Box 111" hidden="1">
              <a:extLst>
                <a:ext uri="{63B3BB69-23CF-44E3-9099-C40C66FF867C}">
                  <a14:compatExt spid="_x0000_s7279"/>
                </a:ext>
                <a:ext uri="{FF2B5EF4-FFF2-40B4-BE49-F238E27FC236}">
                  <a16:creationId xmlns:a16="http://schemas.microsoft.com/office/drawing/2014/main" id="{00000000-0008-0000-0000-00006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110" Type="http://schemas.openxmlformats.org/officeDocument/2006/relationships/ctrlProp" Target="../ctrlProps/ctrlProp107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13" Type="http://schemas.openxmlformats.org/officeDocument/2006/relationships/ctrlProp" Target="../ctrlProps/ctrlProp110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I1055"/>
  <sheetViews>
    <sheetView tabSelected="1" topLeftCell="A37" zoomScale="50" zoomScaleNormal="50" workbookViewId="0">
      <selection activeCell="CQ37" sqref="CQ37"/>
    </sheetView>
  </sheetViews>
  <sheetFormatPr defaultColWidth="8.7109375" defaultRowHeight="15"/>
  <cols>
    <col min="1" max="1" width="2.7109375" style="1" customWidth="1"/>
    <col min="2" max="3" width="8.7109375" style="1"/>
    <col min="4" max="4" width="5.7109375" style="2" customWidth="1"/>
    <col min="5" max="6" width="8.7109375" style="2"/>
    <col min="7" max="8" width="2.7109375" style="2" customWidth="1"/>
    <col min="9" max="13" width="8.7109375" style="2"/>
    <col min="14" max="19" width="8.7109375" style="1"/>
    <col min="20" max="20" width="2.7109375" style="1" customWidth="1"/>
    <col min="21" max="21" width="2.7109375" style="17" customWidth="1"/>
    <col min="22" max="69" width="8.7109375" style="18" hidden="1" customWidth="1"/>
    <col min="70" max="71" width="8.7109375" style="13" hidden="1" customWidth="1"/>
    <col min="72" max="73" width="8.7109375" style="26"/>
    <col min="74" max="74" width="5.7109375" style="26" customWidth="1"/>
    <col min="75" max="76" width="8.7109375" style="26"/>
    <col min="77" max="78" width="2.7109375" style="26" customWidth="1"/>
    <col min="79" max="83" width="8.7109375" style="26"/>
    <col min="84" max="89" width="8.7109375" style="13"/>
    <col min="90" max="91" width="2.7109375" style="13" customWidth="1"/>
    <col min="92" max="94" width="8.7109375" style="13"/>
    <col min="95" max="96" width="15.85546875" style="13" customWidth="1"/>
    <col min="97" max="165" width="8.7109375" style="13"/>
    <col min="166" max="16384" width="8.7109375" style="1"/>
  </cols>
  <sheetData>
    <row r="1" spans="1:24" hidden="1">
      <c r="A1" s="190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</row>
    <row r="2" spans="1:24" hidden="1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4" hidden="1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4" hidden="1">
      <c r="A4" s="190"/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</row>
    <row r="5" spans="1:24" hidden="1">
      <c r="A5" s="190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</row>
    <row r="6" spans="1:24" hidden="1">
      <c r="A6" s="190"/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</row>
    <row r="7" spans="1:24" hidden="1">
      <c r="A7" s="190"/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</row>
    <row r="8" spans="1:24" hidden="1">
      <c r="A8" s="190"/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</row>
    <row r="9" spans="1:24" ht="15.75" hidden="1">
      <c r="A9" s="190"/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X9" s="28"/>
    </row>
    <row r="10" spans="1:24" hidden="1">
      <c r="A10" s="190"/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</row>
    <row r="11" spans="1:24" hidden="1">
      <c r="A11" s="190"/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</row>
    <row r="12" spans="1:24" hidden="1">
      <c r="A12" s="190"/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</row>
    <row r="13" spans="1:24" hidden="1">
      <c r="A13" s="190"/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</row>
    <row r="14" spans="1:24" hidden="1">
      <c r="A14" s="190"/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</row>
    <row r="15" spans="1:24" hidden="1">
      <c r="A15" s="190"/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</row>
    <row r="16" spans="1:24" hidden="1">
      <c r="A16" s="190"/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</row>
    <row r="17" spans="1:165" hidden="1">
      <c r="A17" s="190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V17" s="200"/>
      <c r="W17" s="200"/>
      <c r="X17" s="200"/>
      <c r="Y17" s="200"/>
      <c r="Z17" s="200"/>
      <c r="AA17" s="200"/>
      <c r="AB17" s="200"/>
      <c r="AC17" s="200"/>
    </row>
    <row r="18" spans="1:165" hidden="1">
      <c r="A18" s="190"/>
      <c r="B18" s="190"/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W18" s="23"/>
    </row>
    <row r="19" spans="1:165" hidden="1">
      <c r="A19" s="190"/>
      <c r="B19" s="190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W19" s="23"/>
    </row>
    <row r="20" spans="1:165" hidden="1">
      <c r="A20" s="190"/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</row>
    <row r="21" spans="1:165" hidden="1">
      <c r="A21" s="190"/>
      <c r="B21" s="190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</row>
    <row r="22" spans="1:165" hidden="1">
      <c r="A22" s="190"/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</row>
    <row r="23" spans="1:165" hidden="1">
      <c r="A23" s="190"/>
      <c r="B23" s="190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</row>
    <row r="24" spans="1:165" hidden="1">
      <c r="A24" s="190"/>
      <c r="B24" s="190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</row>
    <row r="25" spans="1:165" hidden="1">
      <c r="A25" s="190"/>
      <c r="B25" s="190"/>
      <c r="C25" s="190"/>
      <c r="D25" s="190"/>
      <c r="E25" s="190"/>
      <c r="F25" s="190"/>
      <c r="G25" s="190"/>
      <c r="H25" s="190"/>
      <c r="I25" s="13"/>
      <c r="J25" s="13"/>
      <c r="K25" s="13"/>
      <c r="L25" s="13"/>
      <c r="M25" s="13"/>
      <c r="N25" s="13"/>
      <c r="O25" s="13"/>
      <c r="P25" s="190"/>
      <c r="Q25" s="190"/>
      <c r="R25" s="190"/>
      <c r="S25" s="190"/>
      <c r="T25" s="190"/>
      <c r="V25" s="200"/>
      <c r="W25" s="200"/>
      <c r="X25" s="200"/>
      <c r="Y25" s="200"/>
      <c r="Z25" s="200"/>
      <c r="AA25" s="200"/>
      <c r="AB25" s="200"/>
      <c r="AC25" s="200"/>
    </row>
    <row r="26" spans="1:165" hidden="1">
      <c r="A26" s="190"/>
      <c r="B26" s="190"/>
      <c r="C26" s="190"/>
      <c r="D26" s="190"/>
      <c r="E26" s="190"/>
      <c r="F26" s="190"/>
      <c r="G26" s="190"/>
      <c r="H26" s="190"/>
      <c r="I26" s="13"/>
      <c r="J26" s="13"/>
      <c r="K26" s="13"/>
      <c r="L26" s="13"/>
      <c r="M26" s="13"/>
      <c r="N26" s="13"/>
      <c r="O26" s="13"/>
      <c r="P26" s="190"/>
      <c r="Q26" s="190"/>
      <c r="R26" s="190"/>
      <c r="S26" s="190"/>
      <c r="T26" s="190"/>
    </row>
    <row r="27" spans="1:165" s="27" customFormat="1" ht="9.9499999999999993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6"/>
      <c r="V27" s="26"/>
      <c r="W27" s="26"/>
      <c r="X27" s="26"/>
      <c r="Y27" s="26"/>
      <c r="Z27" s="13"/>
      <c r="AA27" s="26"/>
      <c r="AB27" s="13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</row>
    <row r="28" spans="1:165" ht="15" customHeight="1">
      <c r="A28" s="120"/>
      <c r="B28" s="201" t="str">
        <f>IF(I30="","",I30)</f>
        <v>Falchions</v>
      </c>
      <c r="C28" s="201"/>
      <c r="D28" s="6"/>
      <c r="E28" s="15" t="s">
        <v>11</v>
      </c>
      <c r="F28" s="6" t="s">
        <v>7</v>
      </c>
      <c r="G28" s="203"/>
      <c r="H28" s="82"/>
      <c r="I28" s="209" t="str">
        <f>IF(I30="","",I30)</f>
        <v>Falchions</v>
      </c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83"/>
      <c r="V28" s="205" t="s">
        <v>15</v>
      </c>
      <c r="W28" s="206"/>
      <c r="X28" s="206"/>
      <c r="Y28" s="206"/>
      <c r="Z28" s="206"/>
      <c r="AA28" s="206"/>
      <c r="AB28" s="206"/>
      <c r="AC28" s="206"/>
      <c r="AD28" s="206" t="s">
        <v>21</v>
      </c>
      <c r="AE28" s="206"/>
      <c r="AF28" s="206"/>
      <c r="AG28" s="206"/>
      <c r="AH28" s="189"/>
      <c r="AI28" s="189"/>
      <c r="AJ28" s="206" t="s">
        <v>73</v>
      </c>
      <c r="AK28" s="206"/>
      <c r="AL28" s="206"/>
      <c r="AM28" s="206"/>
      <c r="AN28" s="206"/>
      <c r="AO28" s="206" t="s">
        <v>74</v>
      </c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189"/>
      <c r="BG28" s="189"/>
      <c r="BH28" s="206" t="s">
        <v>75</v>
      </c>
      <c r="BI28" s="206"/>
      <c r="BJ28" s="206"/>
      <c r="BK28" s="206"/>
      <c r="BL28" s="206"/>
      <c r="BM28" s="206"/>
      <c r="BN28" s="206"/>
      <c r="BO28" s="206"/>
      <c r="BP28" s="206"/>
      <c r="BQ28" s="206"/>
      <c r="BR28" s="206" t="s">
        <v>76</v>
      </c>
      <c r="BS28" s="210"/>
      <c r="CR28" s="93"/>
    </row>
    <row r="29" spans="1:165" ht="15" customHeight="1">
      <c r="A29" s="121"/>
      <c r="B29" s="202"/>
      <c r="C29" s="202"/>
      <c r="D29" s="54" t="s">
        <v>1</v>
      </c>
      <c r="E29" s="164">
        <f>IF(AND(AD29,AF36),BL29+BN29,NA())</f>
        <v>4.0740740740740744</v>
      </c>
      <c r="F29" s="30">
        <f>IFERROR(E29/P30,NA())</f>
        <v>3.2592592592592597E-2</v>
      </c>
      <c r="G29" s="204"/>
      <c r="H29" s="84"/>
      <c r="I29" s="78" t="s">
        <v>13</v>
      </c>
      <c r="J29" s="78" t="s">
        <v>32</v>
      </c>
      <c r="K29" s="78" t="s">
        <v>12</v>
      </c>
      <c r="L29" s="78" t="s">
        <v>9</v>
      </c>
      <c r="M29" s="78" t="s">
        <v>14</v>
      </c>
      <c r="N29" s="78" t="s">
        <v>10</v>
      </c>
      <c r="O29" s="78" t="s">
        <v>0</v>
      </c>
      <c r="P29" s="78" t="s">
        <v>8</v>
      </c>
      <c r="Q29" s="77"/>
      <c r="R29" s="77"/>
      <c r="S29" s="77"/>
      <c r="T29" s="85"/>
      <c r="V29" s="159">
        <f>IF(J30="2+",5/6,IF(J30="3+",4/6,IF(J30="4+",3/6,IF(J30="5+",2/6,IF(J30="6+",1/6,IF(J30="7+",0/6))))))</f>
        <v>0.66666666666666663</v>
      </c>
      <c r="W29" s="12" t="s">
        <v>34</v>
      </c>
      <c r="X29" s="12">
        <f>IF(V30=1,0,IF(J32="D3",5/6,IF(J32="2D3",3/6,IF(J32="D6",3.5/6,IF(J32="2D6",1,J32/6)))))</f>
        <v>0</v>
      </c>
      <c r="Y29" s="14" t="str">
        <f>"+- to hit rolls"</f>
        <v>+- to hit rolls</v>
      </c>
      <c r="Z29" s="22">
        <f>IF(AF34,IF(P32="2+",5/6,IF(P32="3+",4/6,IF(P32="4+",3/6,IF(P32="5+",2/6,IF(P32="6+",1/6,IF(P32="7+",0/6)))))),0)</f>
        <v>0</v>
      </c>
      <c r="AA29" s="19" t="s">
        <v>57</v>
      </c>
      <c r="AB29" s="186">
        <f>IF(AF35,IF(S32="2+",5/6,IF(S32="3+",4/6,IF(S32="4+",3/6,IF(S32="5+",2/6,IF(S32="6+",1/6,IF(S32="7+",0/6)))))),0)</f>
        <v>0</v>
      </c>
      <c r="AC29" s="19" t="s">
        <v>56</v>
      </c>
      <c r="AD29" s="14" t="b">
        <v>1</v>
      </c>
      <c r="AE29" s="20" t="s">
        <v>46</v>
      </c>
      <c r="AF29" s="14" t="b">
        <v>0</v>
      </c>
      <c r="AG29" s="14" t="s">
        <v>52</v>
      </c>
      <c r="AH29" s="14" t="b">
        <v>0</v>
      </c>
      <c r="AI29" s="14" t="s">
        <v>72</v>
      </c>
      <c r="AJ29" s="20">
        <f>IF((V30+X29)&gt;5/6,5/6,V30+X29)</f>
        <v>0.66666666666666663</v>
      </c>
      <c r="AK29" s="20" t="s">
        <v>89</v>
      </c>
      <c r="AL29" s="20">
        <f>IF(AND(AF30,X29&gt;=0),AJ36*V30,AJ36*AJ29)</f>
        <v>0</v>
      </c>
      <c r="AM29" s="20" t="s">
        <v>114</v>
      </c>
      <c r="AN29" s="20">
        <f>IF(X31&gt;0,X31,IF(AND(X32&gt;0,3&gt;V32),X32,IF(V32&gt;=2*3,5/6,IF(V32&gt;3,4/6,IF(V32=3,3/6,IF(V32&lt;=3/2,1/6,IF(V32&lt;3,2/6)))))))</f>
        <v>0.66666666666666663</v>
      </c>
      <c r="AO29" s="20" t="s">
        <v>90</v>
      </c>
      <c r="AP29" s="20">
        <f>IF((AN29+X30)&gt;5/6,5/6,AN29+X30)</f>
        <v>0.83333333333333326</v>
      </c>
      <c r="AQ29" s="20" t="s">
        <v>96</v>
      </c>
      <c r="AR29" s="21">
        <f>IF(AND(AF32,X30&gt;=0),AL35*AN29,AL35*AP29)</f>
        <v>6.1111111111111107</v>
      </c>
      <c r="AS29" s="211" t="s">
        <v>121</v>
      </c>
      <c r="AT29" s="199">
        <f>IF(AND(AN29&lt;AP36,AF32),AB29*AL35,AP36*AL35)</f>
        <v>0</v>
      </c>
      <c r="AU29" s="211" t="s">
        <v>109</v>
      </c>
      <c r="AV29" s="20">
        <f>IF(AF32,AL35-(AL35*AN29),IF(AF31,(1/6)*AL35,0))</f>
        <v>0</v>
      </c>
      <c r="AW29" s="211" t="s">
        <v>60</v>
      </c>
      <c r="AX29" s="20">
        <f t="shared" ref="AX29:AX34" si="0">AV29*AP29</f>
        <v>0</v>
      </c>
      <c r="AY29" s="211" t="s">
        <v>122</v>
      </c>
      <c r="AZ29" s="20">
        <f>AV29*AP36</f>
        <v>0</v>
      </c>
      <c r="BA29" s="211" t="s">
        <v>110</v>
      </c>
      <c r="BB29" s="199">
        <f t="shared" ref="BB29:BB34" si="1">AT29+AZ29</f>
        <v>0</v>
      </c>
      <c r="BC29" s="211" t="s">
        <v>117</v>
      </c>
      <c r="BD29" s="20">
        <f t="shared" ref="BD29:BD34" si="2">SUM(AR29,AX29)</f>
        <v>6.1111111111111107</v>
      </c>
      <c r="BE29" s="211" t="s">
        <v>63</v>
      </c>
      <c r="BF29" s="192">
        <f>IF((1-(V29+V33))&gt;1,1,1-(V29+V33))</f>
        <v>0.66666666666666674</v>
      </c>
      <c r="BG29" s="192" t="s">
        <v>105</v>
      </c>
      <c r="BH29" s="20">
        <f>IF(AB32&lt;0,BB29*BF30,BB29*BF29)</f>
        <v>0</v>
      </c>
      <c r="BI29" s="211" t="s">
        <v>102</v>
      </c>
      <c r="BJ29" s="192">
        <f>BH29+((BD29-BB29)*BF29)</f>
        <v>4.0740740740740744</v>
      </c>
      <c r="BK29" s="211" t="s">
        <v>103</v>
      </c>
      <c r="BL29" s="18">
        <f>IF(AB31&gt;0,(BH29*AB31)+((BJ29-BH29)*V34),BJ29*V34)</f>
        <v>4.0740740740740744</v>
      </c>
      <c r="BM29" s="211" t="s">
        <v>65</v>
      </c>
      <c r="BN29" s="18">
        <f>(AL34*Z32)+(AB30*BB29)</f>
        <v>0</v>
      </c>
      <c r="BO29" s="211" t="s">
        <v>64</v>
      </c>
      <c r="BP29" s="192">
        <f>IF(AD29,BL29+BN29,NA())</f>
        <v>4.0740740740740744</v>
      </c>
      <c r="BQ29" s="123" t="s">
        <v>46</v>
      </c>
      <c r="BR29" s="18">
        <f>IFERROR(IF(AD29,BP29,0)+IF(AD30,BP30,0)+IF(AD31,BP31,0)+IF(AD32,BP32,0)+IF(AD33,BP33,0)+IF(AD34,BP34,0),NA())</f>
        <v>16.296296296296298</v>
      </c>
      <c r="BS29" s="160" t="s">
        <v>67</v>
      </c>
      <c r="CS29" s="93"/>
    </row>
    <row r="30" spans="1:165" ht="15" customHeight="1">
      <c r="A30" s="121"/>
      <c r="B30" s="202"/>
      <c r="C30" s="202"/>
      <c r="D30" s="54" t="s">
        <v>2</v>
      </c>
      <c r="E30" s="164">
        <f>IF(AND(AD30,AF36),BL30+BN30,NA())</f>
        <v>3.2592592592592591</v>
      </c>
      <c r="F30" s="30">
        <f>IFERROR(E30/P30,NA())</f>
        <v>2.6074074074074072E-2</v>
      </c>
      <c r="G30" s="204"/>
      <c r="H30" s="84"/>
      <c r="I30" s="5" t="s">
        <v>123</v>
      </c>
      <c r="J30" s="5" t="s">
        <v>20</v>
      </c>
      <c r="K30" s="5" t="s">
        <v>20</v>
      </c>
      <c r="L30" s="5">
        <v>11</v>
      </c>
      <c r="M30" s="5">
        <v>4</v>
      </c>
      <c r="N30" s="5">
        <v>-2</v>
      </c>
      <c r="O30" s="5">
        <v>1</v>
      </c>
      <c r="P30" s="5">
        <v>125</v>
      </c>
      <c r="Q30" s="77"/>
      <c r="R30" s="13"/>
      <c r="S30" s="93"/>
      <c r="T30" s="85"/>
      <c r="V30" s="159">
        <f>(IF(K30="D3",5/6,IF(K30="2D3",3/6,IF(K30="D6",3.5/6,IF(K30="Auto Hit",1,IF(K30="2+",5/6,IF(K30="3+",4/6,IF(K30="4+",3/6,IF(K30="5+",2/6,IF(K30="6+",1/6,0))))))))))</f>
        <v>0.66666666666666663</v>
      </c>
      <c r="W30" s="12" t="s">
        <v>35</v>
      </c>
      <c r="X30" s="12">
        <f>IF(M32="D3",5/6,IF(M32="2D3",3/6,IF(M32="D6",3.5/6,IF(M32="2D6",1,M32/6))))</f>
        <v>0.16666666666666666</v>
      </c>
      <c r="Y30" s="14" t="str">
        <f>"+- to wound rolls"</f>
        <v>+- to wound rolls</v>
      </c>
      <c r="Z30" s="22">
        <f>IF(AF34,IF(P33="D3",2,IF(P33="2D3",4,IF(P33="D6",3.5,IF(P33="2D6",7,P33)))),0)</f>
        <v>0</v>
      </c>
      <c r="AA30" s="14" t="s">
        <v>41</v>
      </c>
      <c r="AB30" s="22">
        <f>IF(AF35,IF(S33="D3",2,IF(S33="2D3",4,IF(S33="D6",3.5,IF(S33="2D6",7,S33)))),0)</f>
        <v>0</v>
      </c>
      <c r="AC30" s="14" t="s">
        <v>43</v>
      </c>
      <c r="AD30" s="14" t="b">
        <v>1</v>
      </c>
      <c r="AE30" s="20" t="s">
        <v>47</v>
      </c>
      <c r="AF30" s="14" t="b">
        <v>0</v>
      </c>
      <c r="AG30" s="14" t="s">
        <v>54</v>
      </c>
      <c r="AH30" s="14" t="b">
        <f>(AND(NOT(AF29),NOT(AF30)))</f>
        <v>1</v>
      </c>
      <c r="AI30" s="14" t="s">
        <v>119</v>
      </c>
      <c r="AJ30" s="20">
        <f>IF(Z29=0,0,IF((Z29+X29)&gt;5/6,5/6,Z29+X29))</f>
        <v>0</v>
      </c>
      <c r="AK30" s="20" t="s">
        <v>118</v>
      </c>
      <c r="AL30" s="20">
        <f>IF(AND(V30&lt;AJ30,AF30),Z29*AJ36,AJ30*AJ36)</f>
        <v>0</v>
      </c>
      <c r="AM30" s="20" t="s">
        <v>116</v>
      </c>
      <c r="AN30" s="20">
        <f>IF(X31&gt;0,X31,IF(AND(X32&gt;0,4&gt;V32),X32,IF(V32&gt;=2*4,5/6,IF(V32&gt;4,4/6,IF(V32=4,3/6,IF(V32&lt;=4/2,1/6,IF(V32&lt;4,2/6)))))))</f>
        <v>0.5</v>
      </c>
      <c r="AO30" s="20" t="s">
        <v>91</v>
      </c>
      <c r="AP30" s="20">
        <f>IF((AN30+X30)&gt;5/6,5/6,AN30+X30)</f>
        <v>0.66666666666666663</v>
      </c>
      <c r="AQ30" s="20" t="s">
        <v>97</v>
      </c>
      <c r="AR30" s="21">
        <f>IF(AND(AF32,X30&gt;=0),AL35*AN30,AL35*AP30)</f>
        <v>4.8888888888888884</v>
      </c>
      <c r="AS30" s="211"/>
      <c r="AT30" s="199">
        <f>IF(AND(AN30&lt;AP36,AF32),AB29*AL35,AP36*AL35)</f>
        <v>0</v>
      </c>
      <c r="AU30" s="211"/>
      <c r="AV30" s="20">
        <f>IF(AF32,AL35-(AL35*AN30),IF(AF31,(1/6)*AL35,0))</f>
        <v>0</v>
      </c>
      <c r="AW30" s="211"/>
      <c r="AX30" s="20">
        <f t="shared" si="0"/>
        <v>0</v>
      </c>
      <c r="AY30" s="211"/>
      <c r="AZ30" s="20">
        <f>AV30*AP36</f>
        <v>0</v>
      </c>
      <c r="BA30" s="211"/>
      <c r="BB30" s="199">
        <f t="shared" si="1"/>
        <v>0</v>
      </c>
      <c r="BC30" s="211"/>
      <c r="BD30" s="20">
        <f t="shared" si="2"/>
        <v>4.8888888888888884</v>
      </c>
      <c r="BE30" s="211"/>
      <c r="BF30" s="192">
        <f>IF((1-(V29+AB32))&gt;1,1,1-(V29+AB32))</f>
        <v>0.33333333333333337</v>
      </c>
      <c r="BG30" s="192" t="s">
        <v>104</v>
      </c>
      <c r="BH30" s="20">
        <f>IF(AB32&lt;0,BB30*BF30,BB30*BF29)</f>
        <v>0</v>
      </c>
      <c r="BI30" s="211"/>
      <c r="BJ30" s="192">
        <f>BH30+((BD30-BB30)*BF29)</f>
        <v>3.2592592592592591</v>
      </c>
      <c r="BK30" s="211"/>
      <c r="BL30" s="18">
        <f>IF(AB31&gt;0,(BH30*AB31)+((BJ30-BH30)*V34),BJ30*V34)</f>
        <v>3.2592592592592591</v>
      </c>
      <c r="BM30" s="211"/>
      <c r="BN30" s="18">
        <f>(AL34*Z32)+(AB30*BB30)</f>
        <v>0</v>
      </c>
      <c r="BO30" s="211"/>
      <c r="BP30" s="192">
        <f t="shared" ref="BP30:BP34" si="3">IF(AD30,BL30+BN30,NA())</f>
        <v>3.2592592592592591</v>
      </c>
      <c r="BQ30" s="123" t="s">
        <v>47</v>
      </c>
      <c r="BR30" s="18">
        <f>IFERROR(BR29/AD35,NA())</f>
        <v>2.7160493827160495</v>
      </c>
      <c r="BS30" s="160" t="s">
        <v>11</v>
      </c>
      <c r="CS30" s="93"/>
    </row>
    <row r="31" spans="1:165" ht="15" customHeight="1">
      <c r="A31" s="121"/>
      <c r="B31" s="202"/>
      <c r="C31" s="202"/>
      <c r="D31" s="54" t="s">
        <v>3</v>
      </c>
      <c r="E31" s="164">
        <f>IF(AND(AD31,AF36),BL31+BN31,NA())</f>
        <v>2.4444444444444446</v>
      </c>
      <c r="F31" s="30">
        <f>IFERROR(E31/P30,NA())</f>
        <v>1.9555555555555559E-2</v>
      </c>
      <c r="G31" s="204"/>
      <c r="H31" s="84"/>
      <c r="I31" s="216"/>
      <c r="J31" s="216"/>
      <c r="K31" s="216"/>
      <c r="L31" s="216"/>
      <c r="M31" s="216"/>
      <c r="N31" s="216"/>
      <c r="O31" s="216"/>
      <c r="P31" s="216"/>
      <c r="Q31" s="216"/>
      <c r="R31" s="216"/>
      <c r="S31" s="216"/>
      <c r="T31" s="85"/>
      <c r="V31" s="161">
        <f>(IF(L30="D3",2,IF(L30="2D3",4,IF(L30="D6",3.5,IF(L30="2D6",7,IF(L30="3D6",10.5,L30))))))</f>
        <v>11</v>
      </c>
      <c r="W31" s="12" t="s">
        <v>36</v>
      </c>
      <c r="X31" s="12">
        <f>IF(AND(AF33,K35="Always"),IF(M35="2+",5/6,IF(M35="3+",4/6,IF(M35="4+",3/6,IF(M35="5+",2/6,IF(M35="6+",1/6,IF(M35="7+",0/6)))))),0)</f>
        <v>0</v>
      </c>
      <c r="Y31" s="19" t="s">
        <v>33</v>
      </c>
      <c r="Z31" s="22">
        <f>IF(AF34,IF(P34="D3",2,IF(P34="2D3",4,IF(P34="D6",3.5,IF(P34="2D6",7,P34)))),0)</f>
        <v>0</v>
      </c>
      <c r="AA31" s="14" t="s">
        <v>42</v>
      </c>
      <c r="AB31" s="22">
        <f>IF(AF35,IF(S34="D3",2,IF(S34="2D3",4,IF(S34="D6",3.5,IF(S34="2D6",7,S34)))),0)</f>
        <v>0</v>
      </c>
      <c r="AC31" s="14" t="s">
        <v>44</v>
      </c>
      <c r="AD31" s="14" t="b">
        <v>1</v>
      </c>
      <c r="AE31" s="20" t="s">
        <v>48</v>
      </c>
      <c r="AF31" s="14" t="b">
        <v>0</v>
      </c>
      <c r="AG31" s="14" t="s">
        <v>53</v>
      </c>
      <c r="AH31" s="14" t="b">
        <f>(AND(NOT(AF31),NOT(AF32)))</f>
        <v>1</v>
      </c>
      <c r="AI31" s="14" t="s">
        <v>120</v>
      </c>
      <c r="AJ31" s="20">
        <f>IF(AND(AF30,X29&gt;=0),V31*V30,V31*AJ29)</f>
        <v>7.333333333333333</v>
      </c>
      <c r="AK31" s="20" t="s">
        <v>112</v>
      </c>
      <c r="AL31" s="20">
        <f>IF(OR(AF29,AF30),IF(AF30,AJ36-(V30*AJ36),(1/6)*AJ36),0)</f>
        <v>0</v>
      </c>
      <c r="AM31" s="20" t="s">
        <v>61</v>
      </c>
      <c r="AN31" s="20">
        <f>IF(X31&gt;0,X31,IF(AND(X32&gt;0,5&gt;V32),X32,IF(V32&gt;=2*5,5/6,IF(V32&gt;5,4/6,IF(V32=5,3/6,IF(V32&lt;=5/2,1/6,IF(V32&lt;5,2/6)))))))</f>
        <v>0.33333333333333331</v>
      </c>
      <c r="AO31" s="20" t="s">
        <v>92</v>
      </c>
      <c r="AP31" s="20">
        <f>IF((AN31+X30)&gt;5/6,5/6,AN31+X30)</f>
        <v>0.5</v>
      </c>
      <c r="AQ31" s="20" t="s">
        <v>98</v>
      </c>
      <c r="AR31" s="21">
        <f>IF(AND(AF32,X30&gt;=0),AL35*AN31,AL35*AP31)</f>
        <v>3.6666666666666665</v>
      </c>
      <c r="AS31" s="211"/>
      <c r="AT31" s="199">
        <f>IF(AND(AN31&lt;AP36,AF32),AB29*AL35,AP36*AL35)</f>
        <v>0</v>
      </c>
      <c r="AU31" s="211"/>
      <c r="AV31" s="20">
        <f>IF(AF32,AL35-(AL35*AN31),IF(AF31,(1/6)*AL35,0))</f>
        <v>0</v>
      </c>
      <c r="AW31" s="211"/>
      <c r="AX31" s="20">
        <f t="shared" si="0"/>
        <v>0</v>
      </c>
      <c r="AY31" s="211"/>
      <c r="AZ31" s="20">
        <f>AV31*AP36</f>
        <v>0</v>
      </c>
      <c r="BA31" s="211"/>
      <c r="BB31" s="199">
        <f t="shared" si="1"/>
        <v>0</v>
      </c>
      <c r="BC31" s="211"/>
      <c r="BD31" s="20">
        <f t="shared" si="2"/>
        <v>3.6666666666666665</v>
      </c>
      <c r="BE31" s="211"/>
      <c r="BF31" s="192"/>
      <c r="BG31" s="192"/>
      <c r="BH31" s="20">
        <f>IF(AB32&lt;0,BB31*BF30,BB31*BF29)</f>
        <v>0</v>
      </c>
      <c r="BI31" s="211"/>
      <c r="BJ31" s="192">
        <f>BH31+((BD31-BB31)*BF29)</f>
        <v>2.4444444444444446</v>
      </c>
      <c r="BK31" s="211"/>
      <c r="BL31" s="18">
        <f>IF(AB31&gt;0,(BH31*AB31)+((BJ31-BH31)*V34),BJ31*V34)</f>
        <v>2.4444444444444446</v>
      </c>
      <c r="BM31" s="211"/>
      <c r="BN31" s="18">
        <f>(AL34*Z32)+(AB30*BB31)</f>
        <v>0</v>
      </c>
      <c r="BO31" s="211"/>
      <c r="BP31" s="192">
        <f t="shared" si="3"/>
        <v>2.4444444444444446</v>
      </c>
      <c r="BQ31" s="123" t="s">
        <v>48</v>
      </c>
      <c r="BS31" s="116"/>
    </row>
    <row r="32" spans="1:165" ht="15" customHeight="1">
      <c r="A32" s="119"/>
      <c r="B32" s="122"/>
      <c r="C32" s="122"/>
      <c r="D32" s="54" t="s">
        <v>4</v>
      </c>
      <c r="E32" s="164">
        <f>IF(AND(AD32,AF36),BL32+BN32,NA())</f>
        <v>2.4444444444444446</v>
      </c>
      <c r="F32" s="30">
        <f>IFERROR(E32/P30,NA())</f>
        <v>1.9555555555555559E-2</v>
      </c>
      <c r="G32" s="204"/>
      <c r="H32" s="84"/>
      <c r="I32" s="191" t="str">
        <f>"+- to hit"</f>
        <v>+- to hit</v>
      </c>
      <c r="J32" s="5">
        <v>0</v>
      </c>
      <c r="K32" s="79"/>
      <c r="L32" s="191" t="str">
        <f>"+- to wound"</f>
        <v>+- to wound</v>
      </c>
      <c r="M32" s="5">
        <v>1</v>
      </c>
      <c r="N32" s="208" t="s">
        <v>24</v>
      </c>
      <c r="O32" s="208"/>
      <c r="P32" s="5" t="s">
        <v>19</v>
      </c>
      <c r="Q32" s="208" t="s">
        <v>25</v>
      </c>
      <c r="R32" s="208"/>
      <c r="S32" s="5" t="s">
        <v>19</v>
      </c>
      <c r="T32" s="86"/>
      <c r="V32" s="161">
        <f>IF(M30="D3",2,IF(M30="2D3",4,IF(M30="D6",3.5,IF(M30="2D6",7,M30))))</f>
        <v>4</v>
      </c>
      <c r="W32" s="12" t="s">
        <v>38</v>
      </c>
      <c r="X32" s="12">
        <f>IF(AND(AF33,K35="If T&gt;S"),IF(M35="2+",5/6,IF(M35="3+",4/6,IF(M35="4+",3/6,IF(M35="5+",2/6,IF(M35="6+",1/6,IF(M35="7+",0/6)))))),0)</f>
        <v>0</v>
      </c>
      <c r="Y32" s="14" t="s">
        <v>39</v>
      </c>
      <c r="Z32" s="22">
        <f>IF(AF34,IF(P35="D3",2,IF(P35="2D3",4,IF(P35="D6",3.5,IF(P35="2D6",7,P35)))),0)</f>
        <v>0</v>
      </c>
      <c r="AA32" s="14" t="s">
        <v>40</v>
      </c>
      <c r="AB32" s="22">
        <f>IF(AF35,IF(S35="D3",-2/6,IF(S35="2D3",-4/6,IF(S35="D6",-3.5/6,IF(S35="2D6",-7/6,S35/6)))),0)</f>
        <v>0</v>
      </c>
      <c r="AC32" s="14" t="s">
        <v>59</v>
      </c>
      <c r="AD32" s="14" t="b">
        <v>1</v>
      </c>
      <c r="AE32" s="20" t="s">
        <v>49</v>
      </c>
      <c r="AF32" s="14" t="b">
        <v>0</v>
      </c>
      <c r="AG32" s="14" t="s">
        <v>55</v>
      </c>
      <c r="AH32" s="14"/>
      <c r="AI32" s="14"/>
      <c r="AJ32" s="20">
        <f>IF(AND(V30&lt;AJ30,AF30),Z29*V31,AJ30*V31)</f>
        <v>0</v>
      </c>
      <c r="AK32" s="20" t="s">
        <v>109</v>
      </c>
      <c r="AL32" s="22">
        <f>AL31*AJ29</f>
        <v>0</v>
      </c>
      <c r="AM32" s="12" t="s">
        <v>115</v>
      </c>
      <c r="AN32" s="20">
        <f>IF(X31&gt;0,X31,IF(AND(X32&gt;0,6&gt;V32),X32,IF(V32&gt;=2*6,5/6,IF(V32&gt;6,4/6,IF(V32=6,3/6,IF(V32&lt;=6/2,1/6,IF(V32&lt;6,2/6)))))))</f>
        <v>0.33333333333333331</v>
      </c>
      <c r="AO32" s="20" t="s">
        <v>93</v>
      </c>
      <c r="AP32" s="20">
        <f>IF((AN32+X30)&gt;5/6,5/6,AN32+X30)</f>
        <v>0.5</v>
      </c>
      <c r="AQ32" s="20" t="s">
        <v>99</v>
      </c>
      <c r="AR32" s="21">
        <f>IF(AND(AF32,X30&gt;=0),AL35*AN32,AL35*AP32)</f>
        <v>3.6666666666666665</v>
      </c>
      <c r="AS32" s="211"/>
      <c r="AT32" s="199">
        <f>IF(AND(AN32&lt;AP36,AF32),AB29*AL35,AP36*AL35)</f>
        <v>0</v>
      </c>
      <c r="AU32" s="211"/>
      <c r="AV32" s="20">
        <f>IF(AF32,AL35-(AL35*AN32),IF(AF31,(1/6)*AL35,0))</f>
        <v>0</v>
      </c>
      <c r="AW32" s="211"/>
      <c r="AX32" s="20">
        <f t="shared" si="0"/>
        <v>0</v>
      </c>
      <c r="AY32" s="211"/>
      <c r="AZ32" s="20">
        <f>AV32*AP36</f>
        <v>0</v>
      </c>
      <c r="BA32" s="211"/>
      <c r="BB32" s="199">
        <f t="shared" si="1"/>
        <v>0</v>
      </c>
      <c r="BC32" s="211"/>
      <c r="BD32" s="20">
        <f t="shared" si="2"/>
        <v>3.6666666666666665</v>
      </c>
      <c r="BE32" s="211"/>
      <c r="BF32" s="192"/>
      <c r="BG32" s="192"/>
      <c r="BH32" s="20">
        <f>IF(AB32&lt;0,BB32*BF30,BB32*BF29)</f>
        <v>0</v>
      </c>
      <c r="BI32" s="211"/>
      <c r="BJ32" s="192">
        <f>BH32+((BD32-BB32)*BF29)</f>
        <v>2.4444444444444446</v>
      </c>
      <c r="BK32" s="211"/>
      <c r="BL32" s="18">
        <f>IF(AB31&gt;0,(BH32*AB31)+((BJ32-BH32)*V34),BJ32*V34)</f>
        <v>2.4444444444444446</v>
      </c>
      <c r="BM32" s="211"/>
      <c r="BN32" s="18">
        <f>(AL34*Z32)+(AB30*BB32)</f>
        <v>0</v>
      </c>
      <c r="BO32" s="211"/>
      <c r="BP32" s="192">
        <f t="shared" si="3"/>
        <v>2.4444444444444446</v>
      </c>
      <c r="BQ32" s="123" t="s">
        <v>49</v>
      </c>
      <c r="BS32" s="116"/>
    </row>
    <row r="33" spans="1:71" ht="15" customHeight="1">
      <c r="A33" s="119"/>
      <c r="B33" s="122"/>
      <c r="C33" s="122"/>
      <c r="D33" s="54" t="s">
        <v>5</v>
      </c>
      <c r="E33" s="164">
        <f>IF(AND(AD33,AF36),BL33+BN33,NA())</f>
        <v>2.4444444444444446</v>
      </c>
      <c r="F33" s="30">
        <f>IFERROR(E33/P30,NA())</f>
        <v>1.9555555555555559E-2</v>
      </c>
      <c r="G33" s="204"/>
      <c r="H33" s="87"/>
      <c r="I33" s="80"/>
      <c r="J33" s="191" t="s">
        <v>16</v>
      </c>
      <c r="K33" s="208" t="s">
        <v>17</v>
      </c>
      <c r="L33" s="208"/>
      <c r="M33" s="208"/>
      <c r="N33" s="208" t="s">
        <v>28</v>
      </c>
      <c r="O33" s="208"/>
      <c r="P33" s="5">
        <v>1</v>
      </c>
      <c r="Q33" s="208" t="s">
        <v>27</v>
      </c>
      <c r="R33" s="208"/>
      <c r="S33" s="5">
        <v>0</v>
      </c>
      <c r="T33" s="86"/>
      <c r="V33" s="161">
        <f>IF(N30="D3",-2/6,IF(N30="2D3",-4/6,IF(N30="D6",-3.5/6,IF(N30="2D6",-7/6,N30/6))))</f>
        <v>-0.33333333333333331</v>
      </c>
      <c r="W33" s="12" t="s">
        <v>37</v>
      </c>
      <c r="X33" s="12"/>
      <c r="Y33" s="23"/>
      <c r="AA33" s="19"/>
      <c r="AC33" s="19"/>
      <c r="AD33" s="23" t="b">
        <v>1</v>
      </c>
      <c r="AE33" s="20" t="s">
        <v>50</v>
      </c>
      <c r="AF33" s="14" t="b">
        <v>0</v>
      </c>
      <c r="AG33" s="14" t="s">
        <v>33</v>
      </c>
      <c r="AH33" s="14"/>
      <c r="AI33" s="14"/>
      <c r="AJ33" s="20">
        <f>IF(AF30,V31-(V30*V31),IF(AF29,(1/6)*V31,0))</f>
        <v>0</v>
      </c>
      <c r="AK33" s="20" t="s">
        <v>60</v>
      </c>
      <c r="AL33" s="24">
        <f>AL31*AJ30</f>
        <v>0</v>
      </c>
      <c r="AM33" s="25" t="s">
        <v>111</v>
      </c>
      <c r="AN33" s="20">
        <f>IF(X31&gt;0,X31,IF(AND(X32&gt;0,7&gt;V32),X32,IF(V32&gt;=2*7,5/6,IF(V32&gt;7,4/6,IF(V32=7,3/6,IF(V32&lt;=7/2,1/6,IF(V32&lt;7,2/6)))))))</f>
        <v>0.33333333333333331</v>
      </c>
      <c r="AO33" s="20" t="s">
        <v>94</v>
      </c>
      <c r="AP33" s="20">
        <f>IF((AN33+X30)&gt;5/6,5/6,AN33+X30)</f>
        <v>0.5</v>
      </c>
      <c r="AQ33" s="20" t="s">
        <v>100</v>
      </c>
      <c r="AR33" s="21">
        <f>IF(AND(AF32,X30&gt;=0),AL35*AN33,AL35*AP33)</f>
        <v>3.6666666666666665</v>
      </c>
      <c r="AS33" s="211"/>
      <c r="AT33" s="199">
        <f>IF(AND(AN33&lt;AP36,AF32),AB29*AL35,AP36*AL35)</f>
        <v>0</v>
      </c>
      <c r="AU33" s="211"/>
      <c r="AV33" s="20">
        <f>IF(AF32,AL35-(AL35*AN33),IF(AF31,(1/6)*AL35,0))</f>
        <v>0</v>
      </c>
      <c r="AW33" s="211"/>
      <c r="AX33" s="20">
        <f t="shared" si="0"/>
        <v>0</v>
      </c>
      <c r="AY33" s="211"/>
      <c r="AZ33" s="20">
        <f>AV33*AP36</f>
        <v>0</v>
      </c>
      <c r="BA33" s="211"/>
      <c r="BB33" s="199">
        <f t="shared" si="1"/>
        <v>0</v>
      </c>
      <c r="BC33" s="211"/>
      <c r="BD33" s="20">
        <f t="shared" si="2"/>
        <v>3.6666666666666665</v>
      </c>
      <c r="BE33" s="211"/>
      <c r="BF33" s="192"/>
      <c r="BG33" s="192"/>
      <c r="BH33" s="20">
        <f>IF(AB32&lt;0,BB33*BF30,BB33*BF29)</f>
        <v>0</v>
      </c>
      <c r="BI33" s="211"/>
      <c r="BJ33" s="192">
        <f>BH33+((BD33-BB33)*BF29)</f>
        <v>2.4444444444444446</v>
      </c>
      <c r="BK33" s="211"/>
      <c r="BL33" s="18">
        <f>IF(AB31&gt;0,(BH33*AB31)+((BJ33-BH33)*V34),BJ33*V34)</f>
        <v>2.4444444444444446</v>
      </c>
      <c r="BM33" s="211"/>
      <c r="BN33" s="18">
        <f>(AL34*Z32)+(AB30*BB33)</f>
        <v>0</v>
      </c>
      <c r="BO33" s="211"/>
      <c r="BP33" s="192">
        <f t="shared" si="3"/>
        <v>2.4444444444444446</v>
      </c>
      <c r="BQ33" s="123" t="s">
        <v>50</v>
      </c>
      <c r="BS33" s="116"/>
    </row>
    <row r="34" spans="1:71" ht="15" customHeight="1">
      <c r="A34" s="63"/>
      <c r="B34" s="64"/>
      <c r="C34" s="64"/>
      <c r="D34" s="54" t="s">
        <v>6</v>
      </c>
      <c r="E34" s="164">
        <f>IF(AND(AD34,AF36),BL34+BN34,NA())</f>
        <v>1.6296296296296295</v>
      </c>
      <c r="F34" s="30">
        <f>IFERROR(E34/P30,NA())</f>
        <v>1.3037037037037036E-2</v>
      </c>
      <c r="G34" s="204"/>
      <c r="H34" s="84"/>
      <c r="I34" s="207" t="s">
        <v>30</v>
      </c>
      <c r="J34" s="207"/>
      <c r="K34" s="207" t="s">
        <v>31</v>
      </c>
      <c r="L34" s="207"/>
      <c r="M34" s="207"/>
      <c r="N34" s="208" t="s">
        <v>29</v>
      </c>
      <c r="O34" s="208"/>
      <c r="P34" s="5">
        <v>0</v>
      </c>
      <c r="Q34" s="208" t="s">
        <v>45</v>
      </c>
      <c r="R34" s="208"/>
      <c r="S34" s="5">
        <v>0</v>
      </c>
      <c r="T34" s="86"/>
      <c r="V34" s="161">
        <f>IF(O30="D3",2,IF(O30="2D3",4,IF(O30="D6",3.5,IF(O30="2D6",7,IF(O30="2D6 pick highest",161/36,IF(O30="Less than 3 counts as 3",4,O30))))))</f>
        <v>1</v>
      </c>
      <c r="W34" s="12" t="s">
        <v>23</v>
      </c>
      <c r="X34" s="12"/>
      <c r="Y34" s="23"/>
      <c r="AA34" s="14"/>
      <c r="AB34" s="22"/>
      <c r="AC34" s="14"/>
      <c r="AD34" s="23" t="b">
        <v>1</v>
      </c>
      <c r="AE34" s="20" t="s">
        <v>51</v>
      </c>
      <c r="AF34" s="14" t="b">
        <v>0</v>
      </c>
      <c r="AG34" s="19" t="s">
        <v>57</v>
      </c>
      <c r="AH34" s="19"/>
      <c r="AI34" s="19"/>
      <c r="AJ34" s="20">
        <f>AJ33*AJ29</f>
        <v>0</v>
      </c>
      <c r="AK34" s="14" t="s">
        <v>113</v>
      </c>
      <c r="AL34" s="20">
        <f>SUM(AJ32,AJ35,AL30,AL33)</f>
        <v>0</v>
      </c>
      <c r="AM34" s="25" t="s">
        <v>117</v>
      </c>
      <c r="AN34" s="20">
        <f>IF(X31&gt;0,X31,IF(AND(X32&gt;0,8&gt;V32),X32,IF(V32&gt;=2*8,5/6,IF(V32&gt;8,4/6,IF(V32=8,3/6,IF(V32&lt;=8/2,1/6,IF(V32&lt;8,2/6)))))))</f>
        <v>0.16666666666666666</v>
      </c>
      <c r="AO34" s="20" t="s">
        <v>95</v>
      </c>
      <c r="AP34" s="20">
        <f>IF((AN34+X30)&gt;5/6,5/6,AN34+X30)</f>
        <v>0.33333333333333331</v>
      </c>
      <c r="AQ34" s="20" t="s">
        <v>101</v>
      </c>
      <c r="AR34" s="20">
        <f>IF(AND(AF32,X30&gt;=0),AL35*AN34,AL35*AP34)</f>
        <v>2.4444444444444442</v>
      </c>
      <c r="AS34" s="211"/>
      <c r="AT34" s="199">
        <f>IF(AND(AN34&lt;AP36,AF32),AB29*AL35,AP36*AL35)</f>
        <v>0</v>
      </c>
      <c r="AU34" s="211"/>
      <c r="AV34" s="20">
        <f>IF(AF32,AL35-(AL35*AN34),IF(AF31,(1/6)*AL35,0))</f>
        <v>0</v>
      </c>
      <c r="AW34" s="211"/>
      <c r="AX34" s="20">
        <f t="shared" si="0"/>
        <v>0</v>
      </c>
      <c r="AY34" s="211"/>
      <c r="AZ34" s="20">
        <f>AV34*AP36</f>
        <v>0</v>
      </c>
      <c r="BA34" s="211"/>
      <c r="BB34" s="199">
        <f t="shared" si="1"/>
        <v>0</v>
      </c>
      <c r="BC34" s="211"/>
      <c r="BD34" s="20">
        <f t="shared" si="2"/>
        <v>2.4444444444444442</v>
      </c>
      <c r="BE34" s="211"/>
      <c r="BF34" s="192"/>
      <c r="BG34" s="192"/>
      <c r="BH34" s="20">
        <f>IF(AB32&lt;0,BB34*BF30,BB34*BF29)</f>
        <v>0</v>
      </c>
      <c r="BI34" s="211"/>
      <c r="BJ34" s="192">
        <f>BH34+((BD34-BB34)*BF29)</f>
        <v>1.6296296296296295</v>
      </c>
      <c r="BK34" s="211"/>
      <c r="BL34" s="18">
        <f>IF(AB31&gt;0,(BH34*AB31)+((BJ34-BH34)*V34),BJ34*V34)</f>
        <v>1.6296296296296295</v>
      </c>
      <c r="BM34" s="211"/>
      <c r="BN34" s="18">
        <f>(AL34*Z32)+(AB30*BB34)</f>
        <v>0</v>
      </c>
      <c r="BO34" s="211"/>
      <c r="BP34" s="192">
        <f t="shared" si="3"/>
        <v>1.6296296296296295</v>
      </c>
      <c r="BQ34" s="123" t="s">
        <v>51</v>
      </c>
      <c r="BS34" s="116"/>
    </row>
    <row r="35" spans="1:71" ht="15" customHeight="1">
      <c r="A35" s="63"/>
      <c r="B35" s="64"/>
      <c r="C35" s="64"/>
      <c r="D35" s="53"/>
      <c r="E35" s="165"/>
      <c r="F35" s="53"/>
      <c r="G35" s="204"/>
      <c r="H35" s="84"/>
      <c r="I35" s="191"/>
      <c r="J35" s="191"/>
      <c r="K35" s="187" t="s">
        <v>68</v>
      </c>
      <c r="L35" s="193" t="s">
        <v>69</v>
      </c>
      <c r="M35" s="187" t="s">
        <v>18</v>
      </c>
      <c r="N35" s="208" t="s">
        <v>26</v>
      </c>
      <c r="O35" s="208"/>
      <c r="P35" s="5">
        <v>0</v>
      </c>
      <c r="Q35" s="217" t="s">
        <v>58</v>
      </c>
      <c r="R35" s="217"/>
      <c r="S35" s="5">
        <v>0</v>
      </c>
      <c r="T35" s="86"/>
      <c r="V35" s="162" t="str">
        <f>IF(AH29,C36,"")</f>
        <v/>
      </c>
      <c r="W35" s="12" t="s">
        <v>88</v>
      </c>
      <c r="X35" s="12"/>
      <c r="Y35" s="23"/>
      <c r="AA35" s="14"/>
      <c r="AB35" s="22"/>
      <c r="AC35" s="14"/>
      <c r="AD35" s="23">
        <f>COUNTIF(AD29:AD34,TRUE)</f>
        <v>6</v>
      </c>
      <c r="AE35" s="20" t="s">
        <v>66</v>
      </c>
      <c r="AF35" s="14" t="b">
        <v>0</v>
      </c>
      <c r="AG35" s="14" t="s">
        <v>56</v>
      </c>
      <c r="AH35" s="14"/>
      <c r="AI35" s="14"/>
      <c r="AJ35" s="20">
        <f>AJ30*AJ33</f>
        <v>0</v>
      </c>
      <c r="AK35" s="20" t="s">
        <v>110</v>
      </c>
      <c r="AL35" s="20">
        <f>IF(V30=1,V31,SUM(AJ31,AJ34,AL29,AL32)+(Z31*AL34)-(Z32*AL34))</f>
        <v>7.333333333333333</v>
      </c>
      <c r="AM35" s="20" t="s">
        <v>62</v>
      </c>
      <c r="AN35" s="20"/>
      <c r="AO35" s="20"/>
      <c r="AP35" s="20"/>
      <c r="AQ35" s="20"/>
      <c r="AR35" s="20"/>
      <c r="AS35" s="192"/>
      <c r="AT35" s="199"/>
      <c r="AU35" s="199"/>
      <c r="AV35" s="20"/>
      <c r="AW35" s="192"/>
      <c r="AX35" s="20"/>
      <c r="AY35" s="192"/>
      <c r="AZ35" s="20"/>
      <c r="BA35" s="192"/>
      <c r="BB35" s="199"/>
      <c r="BC35" s="199"/>
      <c r="BD35" s="20"/>
      <c r="BE35" s="192"/>
      <c r="BF35" s="192"/>
      <c r="BG35" s="192"/>
      <c r="BH35" s="20"/>
      <c r="BI35" s="192"/>
      <c r="BJ35" s="192"/>
      <c r="BK35" s="192"/>
      <c r="BM35" s="192"/>
      <c r="BO35" s="192"/>
      <c r="BP35" s="192"/>
      <c r="BQ35" s="192"/>
      <c r="BS35" s="116"/>
    </row>
    <row r="36" spans="1:71" ht="15" customHeight="1">
      <c r="A36" s="63"/>
      <c r="B36" s="124" t="s">
        <v>84</v>
      </c>
      <c r="C36" s="139">
        <v>1</v>
      </c>
      <c r="D36" s="29" t="s">
        <v>22</v>
      </c>
      <c r="E36" s="179">
        <f>IFERROR(BR30,NA())</f>
        <v>2.7160493827160495</v>
      </c>
      <c r="F36" s="3">
        <f>IFERROR(E36/P30,NA())</f>
        <v>2.1728395061728394E-2</v>
      </c>
      <c r="G36" s="204"/>
      <c r="H36" s="84"/>
      <c r="I36" s="80"/>
      <c r="J36" s="80"/>
      <c r="K36" s="80"/>
      <c r="L36" s="190"/>
      <c r="M36" s="193"/>
      <c r="N36" s="79"/>
      <c r="O36" s="190"/>
      <c r="P36" s="79"/>
      <c r="Q36" s="81"/>
      <c r="R36" s="81"/>
      <c r="S36" s="79"/>
      <c r="T36" s="88"/>
      <c r="V36" s="161"/>
      <c r="W36" s="12"/>
      <c r="X36" s="12"/>
      <c r="Y36" s="23"/>
      <c r="AA36" s="14"/>
      <c r="AB36" s="22"/>
      <c r="AC36" s="14"/>
      <c r="AD36" s="14" t="b">
        <v>1</v>
      </c>
      <c r="AE36" s="20" t="s">
        <v>70</v>
      </c>
      <c r="AF36" s="14" t="b">
        <v>1</v>
      </c>
      <c r="AG36" s="14" t="s">
        <v>71</v>
      </c>
      <c r="AH36" s="14"/>
      <c r="AI36" s="14"/>
      <c r="AJ36" s="20">
        <f>Z30*(AJ32+AJ35)</f>
        <v>0</v>
      </c>
      <c r="AK36" s="20" t="str">
        <f>"+attacks"</f>
        <v>+attacks</v>
      </c>
      <c r="AL36" s="20"/>
      <c r="AM36" s="20"/>
      <c r="AN36" s="20"/>
      <c r="AO36" s="20"/>
      <c r="AP36" s="20">
        <f>IF(AB29=0,0,IF((AB29+X30)&gt;5/6,5/6,AB29+X30))</f>
        <v>0</v>
      </c>
      <c r="AQ36" s="20" t="s">
        <v>118</v>
      </c>
      <c r="AR36" s="20"/>
      <c r="AS36" s="25"/>
      <c r="AT36" s="25"/>
      <c r="AU36" s="25"/>
      <c r="AV36" s="20"/>
      <c r="AW36" s="25"/>
      <c r="AX36" s="20"/>
      <c r="AY36" s="25"/>
      <c r="AZ36" s="20"/>
      <c r="BA36" s="25"/>
      <c r="BB36" s="25"/>
      <c r="BC36" s="25"/>
      <c r="BD36" s="20"/>
      <c r="BE36" s="25"/>
      <c r="BF36" s="25"/>
      <c r="BG36" s="25"/>
      <c r="BH36" s="20"/>
      <c r="BI36" s="25"/>
      <c r="BJ36" s="25"/>
      <c r="BK36" s="25"/>
      <c r="BM36" s="25"/>
      <c r="BO36" s="25"/>
      <c r="BP36" s="25"/>
      <c r="BQ36" s="25"/>
      <c r="BS36" s="116"/>
    </row>
    <row r="37" spans="1:71" ht="9.9499999999999993" customHeight="1">
      <c r="A37" s="67"/>
      <c r="B37" s="68"/>
      <c r="C37" s="68"/>
      <c r="D37" s="7"/>
      <c r="E37" s="166"/>
      <c r="F37" s="7"/>
      <c r="G37" s="7"/>
      <c r="H37" s="92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85"/>
      <c r="V37" s="180"/>
      <c r="W37" s="181"/>
      <c r="X37" s="181"/>
      <c r="Y37" s="182"/>
      <c r="Z37" s="184"/>
      <c r="AA37" s="181"/>
      <c r="AB37" s="184"/>
      <c r="AC37" s="181"/>
      <c r="AD37" s="181"/>
      <c r="AE37" s="181"/>
      <c r="AF37" s="183"/>
      <c r="AG37" s="183"/>
      <c r="AH37" s="183"/>
      <c r="AI37" s="183"/>
      <c r="AJ37" s="181"/>
      <c r="AK37" s="181"/>
      <c r="AL37" s="181"/>
      <c r="AM37" s="181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84"/>
      <c r="BO37" s="184"/>
      <c r="BP37" s="184"/>
      <c r="BQ37" s="184"/>
      <c r="BR37" s="140"/>
      <c r="BS37" s="118"/>
    </row>
    <row r="38" spans="1:71" ht="15" customHeight="1">
      <c r="A38" s="125"/>
      <c r="B38" s="212" t="str">
        <f>IF(I40="","",I40)</f>
        <v>Crowe v. T3</v>
      </c>
      <c r="C38" s="212"/>
      <c r="D38" s="8"/>
      <c r="E38" s="167" t="s">
        <v>11</v>
      </c>
      <c r="F38" s="8" t="s">
        <v>7</v>
      </c>
      <c r="G38" s="214"/>
      <c r="H38" s="82"/>
      <c r="I38" s="209" t="str">
        <f>IF(I40="","",I40)</f>
        <v>Crowe v. T3</v>
      </c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83"/>
      <c r="V38" s="205" t="s">
        <v>15</v>
      </c>
      <c r="W38" s="206"/>
      <c r="X38" s="206"/>
      <c r="Y38" s="206"/>
      <c r="Z38" s="206"/>
      <c r="AA38" s="206"/>
      <c r="AB38" s="206"/>
      <c r="AC38" s="206"/>
      <c r="AD38" s="206" t="s">
        <v>21</v>
      </c>
      <c r="AE38" s="206"/>
      <c r="AF38" s="206"/>
      <c r="AG38" s="206"/>
      <c r="AH38" s="198"/>
      <c r="AI38" s="198"/>
      <c r="AJ38" s="206" t="s">
        <v>73</v>
      </c>
      <c r="AK38" s="206"/>
      <c r="AL38" s="206"/>
      <c r="AM38" s="206"/>
      <c r="AN38" s="206"/>
      <c r="AO38" s="206" t="s">
        <v>74</v>
      </c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198"/>
      <c r="BG38" s="198"/>
      <c r="BH38" s="206" t="s">
        <v>75</v>
      </c>
      <c r="BI38" s="206"/>
      <c r="BJ38" s="206"/>
      <c r="BK38" s="206"/>
      <c r="BL38" s="206"/>
      <c r="BM38" s="206"/>
      <c r="BN38" s="206"/>
      <c r="BO38" s="206"/>
      <c r="BP38" s="206"/>
      <c r="BQ38" s="206"/>
      <c r="BR38" s="206" t="s">
        <v>76</v>
      </c>
      <c r="BS38" s="210"/>
    </row>
    <row r="39" spans="1:71" ht="15" customHeight="1">
      <c r="A39" s="126"/>
      <c r="B39" s="213"/>
      <c r="C39" s="213"/>
      <c r="D39" s="38" t="s">
        <v>1</v>
      </c>
      <c r="E39" s="164">
        <f>IF(AND(AD39,AF46),BL39+BN39,NA())</f>
        <v>2.9355169753086421</v>
      </c>
      <c r="F39" s="30">
        <f>IFERROR(E39/P40,NA())</f>
        <v>2.3484135802469136E-2</v>
      </c>
      <c r="G39" s="215"/>
      <c r="H39" s="84"/>
      <c r="I39" s="78" t="s">
        <v>13</v>
      </c>
      <c r="J39" s="78" t="s">
        <v>32</v>
      </c>
      <c r="K39" s="78" t="s">
        <v>12</v>
      </c>
      <c r="L39" s="78" t="s">
        <v>9</v>
      </c>
      <c r="M39" s="78" t="s">
        <v>14</v>
      </c>
      <c r="N39" s="78" t="s">
        <v>10</v>
      </c>
      <c r="O39" s="78" t="s">
        <v>0</v>
      </c>
      <c r="P39" s="78" t="s">
        <v>8</v>
      </c>
      <c r="Q39" s="77"/>
      <c r="R39" s="13"/>
      <c r="S39" s="93"/>
      <c r="T39" s="85"/>
      <c r="V39" s="159">
        <f>IF(J40="2+",5/6,IF(J40="3+",4/6,IF(J40="4+",3/6,IF(J40="5+",2/6,IF(J40="6+",1/6,IF(J40="7+",0/6))))))</f>
        <v>0.66666666666666663</v>
      </c>
      <c r="W39" s="12" t="s">
        <v>34</v>
      </c>
      <c r="X39" s="12">
        <f>IF(V40=1,0,IF(J42="D3",5/6,IF(J42="2D3",3/6,IF(J42="D6",3.5/6,IF(J42="2D6",1,J42/6)))))</f>
        <v>0</v>
      </c>
      <c r="Y39" s="14" t="str">
        <f>"+- to hit rolls"</f>
        <v>+- to hit rolls</v>
      </c>
      <c r="Z39" s="22">
        <f>IF(AF44,IF(P42="2+",5/6,IF(P42="3+",4/6,IF(P42="4+",3/6,IF(P42="5+",2/6,IF(P42="6+",1/6,IF(P42="7+",0/6)))))),0)</f>
        <v>0</v>
      </c>
      <c r="AA39" s="19" t="s">
        <v>57</v>
      </c>
      <c r="AB39" s="186">
        <f>IF(AF45,IF(S42="2+",5/6,IF(S42="3+",4/6,IF(S42="4+",3/6,IF(S42="5+",2/6,IF(S42="6+",1/6,IF(S42="7+",0/6)))))),0)</f>
        <v>0</v>
      </c>
      <c r="AC39" s="19" t="s">
        <v>56</v>
      </c>
      <c r="AD39" s="14" t="b">
        <v>1</v>
      </c>
      <c r="AE39" s="20" t="s">
        <v>46</v>
      </c>
      <c r="AF39" s="14" t="b">
        <v>0</v>
      </c>
      <c r="AG39" s="14" t="s">
        <v>52</v>
      </c>
      <c r="AH39" s="14" t="b">
        <v>0</v>
      </c>
      <c r="AI39" s="14" t="s">
        <v>72</v>
      </c>
      <c r="AJ39" s="20">
        <f>IF((V40+X39)&gt;5/6,5/6,V40+X39)</f>
        <v>0.83333333333333337</v>
      </c>
      <c r="AK39" s="20" t="s">
        <v>89</v>
      </c>
      <c r="AL39" s="20">
        <f>IF(AND(AF40,X39&gt;=0),AJ46*V40,AJ46*AJ39)</f>
        <v>0</v>
      </c>
      <c r="AM39" s="20" t="s">
        <v>114</v>
      </c>
      <c r="AN39" s="20">
        <f>IF(X41&gt;0,X41,IF(AND(X42&gt;0,3&gt;V42),X42,IF(V42&gt;=2*3,5/6,IF(V42&gt;3,4/6,IF(V42=3,3/6,IF(V42&lt;=3/2,1/6,IF(V42&lt;3,2/6)))))))</f>
        <v>0.66666666666666663</v>
      </c>
      <c r="AO39" s="20" t="s">
        <v>90</v>
      </c>
      <c r="AP39" s="20">
        <f>IF((AN39+X40)&gt;5/6,5/6,AN39+X40)</f>
        <v>0.83333333333333326</v>
      </c>
      <c r="AQ39" s="20" t="s">
        <v>96</v>
      </c>
      <c r="AR39" s="21">
        <f>IF(AND(AF42,X40&gt;=0),AL45*AN39,AL45*AP39)</f>
        <v>6.2163888888888881</v>
      </c>
      <c r="AS39" s="211" t="s">
        <v>121</v>
      </c>
      <c r="AT39" s="199">
        <f>IF(AND(AN39&lt;AP46,AF42),AB39*AL45,AP46*AL45)</f>
        <v>0</v>
      </c>
      <c r="AU39" s="211" t="s">
        <v>109</v>
      </c>
      <c r="AV39" s="20">
        <f>IF(AF42,AL45-(AL45*AN39),IF(AF41,(1/6)*AL45,0))</f>
        <v>3.1081944444444449</v>
      </c>
      <c r="AW39" s="211" t="s">
        <v>60</v>
      </c>
      <c r="AX39" s="20">
        <f t="shared" ref="AX39:AX44" si="4">AV39*AP39</f>
        <v>2.5901620370370373</v>
      </c>
      <c r="AY39" s="211" t="s">
        <v>122</v>
      </c>
      <c r="AZ39" s="20">
        <f>AV39*AP46</f>
        <v>0</v>
      </c>
      <c r="BA39" s="211" t="s">
        <v>110</v>
      </c>
      <c r="BB39" s="199">
        <f t="shared" ref="BB39:BB44" si="5">AT39+AZ39</f>
        <v>0</v>
      </c>
      <c r="BC39" s="211" t="s">
        <v>117</v>
      </c>
      <c r="BD39" s="20">
        <f t="shared" ref="BD39:BD44" si="6">SUM(AR39,AX39)</f>
        <v>8.8065509259259258</v>
      </c>
      <c r="BE39" s="211" t="s">
        <v>63</v>
      </c>
      <c r="BF39" s="199">
        <f>IF((1-(V39+V43))&gt;1,1,1-(V39+V43))</f>
        <v>0.33333333333333337</v>
      </c>
      <c r="BG39" s="199" t="s">
        <v>105</v>
      </c>
      <c r="BH39" s="20">
        <f>IF(AB42&lt;0,BB39*BF40,BB39*BF39)</f>
        <v>0</v>
      </c>
      <c r="BI39" s="211" t="s">
        <v>102</v>
      </c>
      <c r="BJ39" s="199">
        <f>BH39+((BD39-BB39)*BF39)</f>
        <v>2.9355169753086421</v>
      </c>
      <c r="BK39" s="211" t="s">
        <v>103</v>
      </c>
      <c r="BL39" s="18">
        <f>IF(AB41&gt;0,(BH39*AB41)+((BJ39-BH39)*V44),BJ39*V44)</f>
        <v>2.9355169753086421</v>
      </c>
      <c r="BM39" s="211" t="s">
        <v>65</v>
      </c>
      <c r="BN39" s="18">
        <f>(AL44*Z42)+(AB40*BB39)</f>
        <v>0</v>
      </c>
      <c r="BO39" s="211" t="s">
        <v>64</v>
      </c>
      <c r="BP39" s="199">
        <f>IF(AD39,BL39+BN39,NA())</f>
        <v>2.9355169753086421</v>
      </c>
      <c r="BQ39" s="123" t="s">
        <v>46</v>
      </c>
      <c r="BR39" s="18">
        <f>IFERROR(IF(AD39,BP39,0)+IF(AD40,BP40,0)+IF(AD41,BP41,0)+IF(AD42,BP42,0)+IF(AD43,BP43,0)+IF(AD44,BP44,0),NA())</f>
        <v>13.123487654320986</v>
      </c>
      <c r="BS39" s="160" t="s">
        <v>67</v>
      </c>
    </row>
    <row r="40" spans="1:71" ht="15" customHeight="1">
      <c r="A40" s="126"/>
      <c r="B40" s="213"/>
      <c r="C40" s="213"/>
      <c r="D40" s="38" t="s">
        <v>2</v>
      </c>
      <c r="E40" s="164">
        <f>IF(AND(AD40,AF46),BL40+BN40,NA())</f>
        <v>2.5901620370370373</v>
      </c>
      <c r="F40" s="30">
        <f>IFERROR(E40/P40,NA())</f>
        <v>2.0721296296296297E-2</v>
      </c>
      <c r="G40" s="215"/>
      <c r="H40" s="84"/>
      <c r="I40" s="5" t="s">
        <v>124</v>
      </c>
      <c r="J40" s="5" t="s">
        <v>20</v>
      </c>
      <c r="K40" s="5" t="s">
        <v>108</v>
      </c>
      <c r="L40" s="5">
        <v>9.5909999999999993</v>
      </c>
      <c r="M40" s="5">
        <v>4</v>
      </c>
      <c r="N40" s="5">
        <v>0</v>
      </c>
      <c r="O40" s="5">
        <v>1</v>
      </c>
      <c r="P40" s="5">
        <v>125</v>
      </c>
      <c r="Q40" s="77"/>
      <c r="R40" s="13"/>
      <c r="S40" s="93"/>
      <c r="T40" s="85"/>
      <c r="V40" s="159">
        <f>(IF(K40="D3",5/6,IF(K40="2D3",3/6,IF(K40="D6",3.5/6,IF(K40="Auto Hit",1,IF(K40="2+",5/6,IF(K40="3+",4/6,IF(K40="4+",3/6,IF(K40="5+",2/6,IF(K40="6+",1/6,0))))))))))</f>
        <v>0.83333333333333337</v>
      </c>
      <c r="W40" s="12" t="s">
        <v>35</v>
      </c>
      <c r="X40" s="12">
        <f>IF(M42="D3",5/6,IF(M42="2D3",3/6,IF(M42="D6",3.5/6,IF(M42="2D6",1,M42/6))))</f>
        <v>0.16666666666666666</v>
      </c>
      <c r="Y40" s="14" t="str">
        <f>"+- to wound rolls"</f>
        <v>+- to wound rolls</v>
      </c>
      <c r="Z40" s="22">
        <f>IF(AF44,IF(P43="D3",2,IF(P43="2D3",4,IF(P43="D6",3.5,IF(P43="2D6",7,P43)))),0)</f>
        <v>0</v>
      </c>
      <c r="AA40" s="14" t="s">
        <v>41</v>
      </c>
      <c r="AB40" s="22">
        <f>IF(AF45,IF(S43="D3",2,IF(S43="2D3",4,IF(S43="D6",3.5,IF(S43="2D6",7,S43)))),0)</f>
        <v>0</v>
      </c>
      <c r="AC40" s="14" t="s">
        <v>43</v>
      </c>
      <c r="AD40" s="14" t="b">
        <v>1</v>
      </c>
      <c r="AE40" s="20" t="s">
        <v>47</v>
      </c>
      <c r="AF40" s="14" t="b">
        <v>1</v>
      </c>
      <c r="AG40" s="14" t="s">
        <v>54</v>
      </c>
      <c r="AH40" s="14" t="b">
        <f>(AND(NOT(AF39),NOT(AF40)))</f>
        <v>0</v>
      </c>
      <c r="AI40" s="14" t="s">
        <v>119</v>
      </c>
      <c r="AJ40" s="20">
        <f>IF(Z39=0,0,IF((Z39+X39)&gt;5/6,5/6,Z39+X39))</f>
        <v>0</v>
      </c>
      <c r="AK40" s="20" t="s">
        <v>118</v>
      </c>
      <c r="AL40" s="20">
        <f>IF(AND(V40&lt;AJ40,AF40),Z39*AJ46,AJ40*AJ46)</f>
        <v>0</v>
      </c>
      <c r="AM40" s="20" t="s">
        <v>116</v>
      </c>
      <c r="AN40" s="20">
        <f>IF(X41&gt;0,X41,IF(AND(X42&gt;0,4&gt;V42),X42,IF(V42&gt;=2*4,5/6,IF(V42&gt;4,4/6,IF(V42=4,3/6,IF(V42&lt;=4/2,1/6,IF(V42&lt;4,2/6)))))))</f>
        <v>0.5</v>
      </c>
      <c r="AO40" s="20" t="s">
        <v>91</v>
      </c>
      <c r="AP40" s="20">
        <f>IF((AN40+X40)&gt;5/6,5/6,AN40+X40)</f>
        <v>0.66666666666666663</v>
      </c>
      <c r="AQ40" s="20" t="s">
        <v>97</v>
      </c>
      <c r="AR40" s="21">
        <f>IF(AND(AF42,X40&gt;=0),AL45*AN40,AL45*AP40)</f>
        <v>4.6622916666666665</v>
      </c>
      <c r="AS40" s="211"/>
      <c r="AT40" s="199">
        <f>IF(AND(AN40&lt;AP46,AF42),AB39*AL45,AP46*AL45)</f>
        <v>0</v>
      </c>
      <c r="AU40" s="211"/>
      <c r="AV40" s="20">
        <f>IF(AF42,AL45-(AL45*AN40),IF(AF41,(1/6)*AL45,0))</f>
        <v>4.6622916666666665</v>
      </c>
      <c r="AW40" s="211"/>
      <c r="AX40" s="20">
        <f t="shared" si="4"/>
        <v>3.108194444444444</v>
      </c>
      <c r="AY40" s="211"/>
      <c r="AZ40" s="20">
        <f>AV40*AP46</f>
        <v>0</v>
      </c>
      <c r="BA40" s="211"/>
      <c r="BB40" s="199">
        <f t="shared" si="5"/>
        <v>0</v>
      </c>
      <c r="BC40" s="211"/>
      <c r="BD40" s="20">
        <f t="shared" si="6"/>
        <v>7.7704861111111105</v>
      </c>
      <c r="BE40" s="211"/>
      <c r="BF40" s="199">
        <f>IF((1-(V39+AB42))&gt;1,1,1-(V39+AB42))</f>
        <v>0.33333333333333337</v>
      </c>
      <c r="BG40" s="199" t="s">
        <v>104</v>
      </c>
      <c r="BH40" s="20">
        <f>IF(AB42&lt;0,BB40*BF40,BB40*BF39)</f>
        <v>0</v>
      </c>
      <c r="BI40" s="211"/>
      <c r="BJ40" s="199">
        <f>BH40+((BD40-BB40)*BF39)</f>
        <v>2.5901620370370373</v>
      </c>
      <c r="BK40" s="211"/>
      <c r="BL40" s="18">
        <f>IF(AB41&gt;0,(BH40*AB41)+((BJ40-BH40)*V44),BJ40*V44)</f>
        <v>2.5901620370370373</v>
      </c>
      <c r="BM40" s="211"/>
      <c r="BN40" s="18">
        <f>(AL44*Z42)+(AB40*BB40)</f>
        <v>0</v>
      </c>
      <c r="BO40" s="211"/>
      <c r="BP40" s="199">
        <f t="shared" ref="BP40:BP44" si="7">IF(AD40,BL40+BN40,NA())</f>
        <v>2.5901620370370373</v>
      </c>
      <c r="BQ40" s="123" t="s">
        <v>47</v>
      </c>
      <c r="BR40" s="18">
        <f>IFERROR(BR39/AD45,NA())</f>
        <v>2.187247942386831</v>
      </c>
      <c r="BS40" s="160" t="s">
        <v>11</v>
      </c>
    </row>
    <row r="41" spans="1:71" ht="15" customHeight="1">
      <c r="A41" s="126"/>
      <c r="B41" s="213"/>
      <c r="C41" s="213"/>
      <c r="D41" s="38" t="s">
        <v>3</v>
      </c>
      <c r="E41" s="164">
        <f>IF(AND(AD41,AF46),BL41+BN41,NA())</f>
        <v>2.0721296296296297</v>
      </c>
      <c r="F41" s="30">
        <f>IFERROR(E41/P40,NA())</f>
        <v>1.6577037037037036E-2</v>
      </c>
      <c r="G41" s="215"/>
      <c r="H41" s="84"/>
      <c r="I41" s="216"/>
      <c r="J41" s="216"/>
      <c r="K41" s="216"/>
      <c r="L41" s="216"/>
      <c r="M41" s="216"/>
      <c r="N41" s="216"/>
      <c r="O41" s="216"/>
      <c r="P41" s="216"/>
      <c r="Q41" s="216"/>
      <c r="R41" s="216"/>
      <c r="S41" s="216"/>
      <c r="T41" s="85"/>
      <c r="V41" s="161">
        <f>(IF(L40="D3",2,IF(L40="2D3",4,IF(L40="D6",3.5,IF(L40="2D6",7,IF(L40="3D6",10.5,L40))))))</f>
        <v>9.5909999999999993</v>
      </c>
      <c r="W41" s="12" t="s">
        <v>36</v>
      </c>
      <c r="X41" s="12">
        <f>IF(AND(AF43,K45="Always"),IF(M45="2+",5/6,IF(M45="3+",4/6,IF(M45="4+",3/6,IF(M45="5+",2/6,IF(M45="6+",1/6,IF(M45="7+",0/6)))))),0)</f>
        <v>0</v>
      </c>
      <c r="Y41" s="19" t="s">
        <v>33</v>
      </c>
      <c r="Z41" s="22">
        <f>IF(AF44,IF(P44="D3",2,IF(P44="2D3",4,IF(P44="D6",3.5,IF(P44="2D6",7,P44)))),0)</f>
        <v>0</v>
      </c>
      <c r="AA41" s="14" t="s">
        <v>42</v>
      </c>
      <c r="AB41" s="22">
        <f>IF(AF45,IF(S44="D3",2,IF(S44="2D3",4,IF(S44="D6",3.5,IF(S44="2D6",7,S44)))),0)</f>
        <v>0</v>
      </c>
      <c r="AC41" s="14" t="s">
        <v>44</v>
      </c>
      <c r="AD41" s="14" t="b">
        <v>1</v>
      </c>
      <c r="AE41" s="20" t="s">
        <v>48</v>
      </c>
      <c r="AF41" s="14" t="b">
        <v>0</v>
      </c>
      <c r="AG41" s="14" t="s">
        <v>53</v>
      </c>
      <c r="AH41" s="14" t="b">
        <f>(AND(NOT(AF41),NOT(AF42)))</f>
        <v>0</v>
      </c>
      <c r="AI41" s="14" t="s">
        <v>120</v>
      </c>
      <c r="AJ41" s="20">
        <f>IF(AND(AF40,X39&gt;=0),V41*V40,V41*AJ39)</f>
        <v>7.9924999999999997</v>
      </c>
      <c r="AK41" s="20" t="s">
        <v>112</v>
      </c>
      <c r="AL41" s="20">
        <f>IF(OR(AF39,AF40),IF(AF40,AJ46-(V40*AJ46),(1/6)*AJ46),0)</f>
        <v>0</v>
      </c>
      <c r="AM41" s="20" t="s">
        <v>61</v>
      </c>
      <c r="AN41" s="20">
        <f>IF(X41&gt;0,X41,IF(AND(X42&gt;0,5&gt;V42),X42,IF(V42&gt;=2*5,5/6,IF(V42&gt;5,4/6,IF(V42=5,3/6,IF(V42&lt;=5/2,1/6,IF(V42&lt;5,2/6)))))))</f>
        <v>0.33333333333333331</v>
      </c>
      <c r="AO41" s="20" t="s">
        <v>92</v>
      </c>
      <c r="AP41" s="20">
        <f>IF((AN41+X40)&gt;5/6,5/6,AN41+X40)</f>
        <v>0.5</v>
      </c>
      <c r="AQ41" s="20" t="s">
        <v>98</v>
      </c>
      <c r="AR41" s="21">
        <f>IF(AND(AF42,X40&gt;=0),AL45*AN41,AL45*AP41)</f>
        <v>3.108194444444444</v>
      </c>
      <c r="AS41" s="211"/>
      <c r="AT41" s="199">
        <f>IF(AND(AN41&lt;AP46,AF42),AB39*AL45,AP46*AL45)</f>
        <v>0</v>
      </c>
      <c r="AU41" s="211"/>
      <c r="AV41" s="20">
        <f>IF(AF42,AL45-(AL45*AN41),IF(AF41,(1/6)*AL45,0))</f>
        <v>6.216388888888889</v>
      </c>
      <c r="AW41" s="211"/>
      <c r="AX41" s="20">
        <f t="shared" si="4"/>
        <v>3.1081944444444445</v>
      </c>
      <c r="AY41" s="211"/>
      <c r="AZ41" s="20">
        <f>AV41*AP46</f>
        <v>0</v>
      </c>
      <c r="BA41" s="211"/>
      <c r="BB41" s="199">
        <f t="shared" si="5"/>
        <v>0</v>
      </c>
      <c r="BC41" s="211"/>
      <c r="BD41" s="20">
        <f t="shared" si="6"/>
        <v>6.2163888888888881</v>
      </c>
      <c r="BE41" s="211"/>
      <c r="BF41" s="199"/>
      <c r="BG41" s="199"/>
      <c r="BH41" s="20">
        <f>IF(AB42&lt;0,BB41*BF40,BB41*BF39)</f>
        <v>0</v>
      </c>
      <c r="BI41" s="211"/>
      <c r="BJ41" s="199">
        <f>BH41+((BD41-BB41)*BF39)</f>
        <v>2.0721296296296297</v>
      </c>
      <c r="BK41" s="211"/>
      <c r="BL41" s="18">
        <f>IF(AB41&gt;0,(BH41*AB41)+((BJ41-BH41)*V44),BJ41*V44)</f>
        <v>2.0721296296296297</v>
      </c>
      <c r="BM41" s="211"/>
      <c r="BN41" s="18">
        <f>(AL44*Z42)+(AB40*BB41)</f>
        <v>0</v>
      </c>
      <c r="BO41" s="211"/>
      <c r="BP41" s="199">
        <f t="shared" si="7"/>
        <v>2.0721296296296297</v>
      </c>
      <c r="BQ41" s="123" t="s">
        <v>48</v>
      </c>
      <c r="BS41" s="116"/>
    </row>
    <row r="42" spans="1:71" ht="15" customHeight="1">
      <c r="A42" s="126"/>
      <c r="B42" s="127"/>
      <c r="C42" s="127"/>
      <c r="D42" s="38" t="s">
        <v>4</v>
      </c>
      <c r="E42" s="164">
        <f>IF(AND(AD42,AF46),BL42+BN42,NA())</f>
        <v>2.0721296296296297</v>
      </c>
      <c r="F42" s="30">
        <f>IFERROR(E42/P40,NA())</f>
        <v>1.6577037037037036E-2</v>
      </c>
      <c r="G42" s="215"/>
      <c r="H42" s="84"/>
      <c r="I42" s="191" t="str">
        <f>"+- to hit"</f>
        <v>+- to hit</v>
      </c>
      <c r="J42" s="5">
        <v>0</v>
      </c>
      <c r="K42" s="79"/>
      <c r="L42" s="191" t="str">
        <f>"+- to wound"</f>
        <v>+- to wound</v>
      </c>
      <c r="M42" s="5">
        <v>1</v>
      </c>
      <c r="N42" s="208" t="s">
        <v>24</v>
      </c>
      <c r="O42" s="208"/>
      <c r="P42" s="5" t="s">
        <v>19</v>
      </c>
      <c r="Q42" s="208" t="s">
        <v>25</v>
      </c>
      <c r="R42" s="208"/>
      <c r="S42" s="5" t="s">
        <v>19</v>
      </c>
      <c r="T42" s="86"/>
      <c r="V42" s="161">
        <f>IF(M40="D3",2,IF(M40="2D3",4,IF(M40="D6",3.5,IF(M40="2D6",7,M40))))</f>
        <v>4</v>
      </c>
      <c r="W42" s="12" t="s">
        <v>38</v>
      </c>
      <c r="X42" s="12">
        <f>IF(AND(AF43,K45="If T&gt;S"),IF(M45="2+",5/6,IF(M45="3+",4/6,IF(M45="4+",3/6,IF(M45="5+",2/6,IF(M45="6+",1/6,IF(M45="7+",0/6)))))),0)</f>
        <v>0</v>
      </c>
      <c r="Y42" s="14" t="s">
        <v>39</v>
      </c>
      <c r="Z42" s="22">
        <f>IF(AF44,IF(P45="D3",2,IF(P45="2D3",4,IF(P45="D6",3.5,IF(P45="2D6",7,P45)))),0)</f>
        <v>0</v>
      </c>
      <c r="AA42" s="14" t="s">
        <v>40</v>
      </c>
      <c r="AB42" s="22">
        <f>IF(AF45,IF(S45="D3",-2/6,IF(S45="2D3",-4/6,IF(S45="D6",-3.5/6,IF(S45="2D6",-7/6,S45/6)))),0)</f>
        <v>0</v>
      </c>
      <c r="AC42" s="14" t="s">
        <v>59</v>
      </c>
      <c r="AD42" s="14" t="b">
        <v>1</v>
      </c>
      <c r="AE42" s="20" t="s">
        <v>49</v>
      </c>
      <c r="AF42" s="14" t="b">
        <v>1</v>
      </c>
      <c r="AG42" s="14" t="s">
        <v>55</v>
      </c>
      <c r="AH42" s="14"/>
      <c r="AI42" s="14"/>
      <c r="AJ42" s="20">
        <f>IF(AND(V40&lt;AJ40,AF40),Z39*V41,AJ40*V41)</f>
        <v>0</v>
      </c>
      <c r="AK42" s="20" t="s">
        <v>109</v>
      </c>
      <c r="AL42" s="22">
        <f>AL41*AJ39</f>
        <v>0</v>
      </c>
      <c r="AM42" s="12" t="s">
        <v>115</v>
      </c>
      <c r="AN42" s="20">
        <f>IF(X41&gt;0,X41,IF(AND(X42&gt;0,6&gt;V42),X42,IF(V42&gt;=2*6,5/6,IF(V42&gt;6,4/6,IF(V42=6,3/6,IF(V42&lt;=6/2,1/6,IF(V42&lt;6,2/6)))))))</f>
        <v>0.33333333333333331</v>
      </c>
      <c r="AO42" s="20" t="s">
        <v>93</v>
      </c>
      <c r="AP42" s="20">
        <f>IF((AN42+X40)&gt;5/6,5/6,AN42+X40)</f>
        <v>0.5</v>
      </c>
      <c r="AQ42" s="20" t="s">
        <v>99</v>
      </c>
      <c r="AR42" s="21">
        <f>IF(AND(AF42,X40&gt;=0),AL45*AN42,AL45*AP42)</f>
        <v>3.108194444444444</v>
      </c>
      <c r="AS42" s="211"/>
      <c r="AT42" s="199">
        <f>IF(AND(AN42&lt;AP46,AF42),AB39*AL45,AP46*AL45)</f>
        <v>0</v>
      </c>
      <c r="AU42" s="211"/>
      <c r="AV42" s="20">
        <f>IF(AF42,AL45-(AL45*AN42),IF(AF41,(1/6)*AL45,0))</f>
        <v>6.216388888888889</v>
      </c>
      <c r="AW42" s="211"/>
      <c r="AX42" s="20">
        <f t="shared" si="4"/>
        <v>3.1081944444444445</v>
      </c>
      <c r="AY42" s="211"/>
      <c r="AZ42" s="20">
        <f>AV42*AP46</f>
        <v>0</v>
      </c>
      <c r="BA42" s="211"/>
      <c r="BB42" s="199">
        <f t="shared" si="5"/>
        <v>0</v>
      </c>
      <c r="BC42" s="211"/>
      <c r="BD42" s="20">
        <f t="shared" si="6"/>
        <v>6.2163888888888881</v>
      </c>
      <c r="BE42" s="211"/>
      <c r="BF42" s="199"/>
      <c r="BG42" s="199"/>
      <c r="BH42" s="20">
        <f>IF(AB42&lt;0,BB42*BF40,BB42*BF39)</f>
        <v>0</v>
      </c>
      <c r="BI42" s="211"/>
      <c r="BJ42" s="199">
        <f>BH42+((BD42-BB42)*BF39)</f>
        <v>2.0721296296296297</v>
      </c>
      <c r="BK42" s="211"/>
      <c r="BL42" s="18">
        <f>IF(AB41&gt;0,(BH42*AB41)+((BJ42-BH42)*V44),BJ42*V44)</f>
        <v>2.0721296296296297</v>
      </c>
      <c r="BM42" s="211"/>
      <c r="BN42" s="18">
        <f>(AL44*Z42)+(AB40*BB42)</f>
        <v>0</v>
      </c>
      <c r="BO42" s="211"/>
      <c r="BP42" s="199">
        <f t="shared" si="7"/>
        <v>2.0721296296296297</v>
      </c>
      <c r="BQ42" s="123" t="s">
        <v>49</v>
      </c>
      <c r="BS42" s="116"/>
    </row>
    <row r="43" spans="1:71" ht="15" customHeight="1">
      <c r="A43" s="126"/>
      <c r="B43" s="127"/>
      <c r="C43" s="127"/>
      <c r="D43" s="38" t="s">
        <v>5</v>
      </c>
      <c r="E43" s="164">
        <f>IF(AND(AD43,AF46),BL43+BN43,NA())</f>
        <v>2.0721296296296297</v>
      </c>
      <c r="F43" s="30">
        <f>IFERROR(E43/P40,NA())</f>
        <v>1.6577037037037036E-2</v>
      </c>
      <c r="G43" s="215"/>
      <c r="H43" s="87"/>
      <c r="I43" s="80"/>
      <c r="J43" s="191" t="s">
        <v>16</v>
      </c>
      <c r="K43" s="208" t="s">
        <v>17</v>
      </c>
      <c r="L43" s="208"/>
      <c r="M43" s="208"/>
      <c r="N43" s="208" t="s">
        <v>28</v>
      </c>
      <c r="O43" s="208"/>
      <c r="P43" s="5">
        <v>0</v>
      </c>
      <c r="Q43" s="208" t="s">
        <v>27</v>
      </c>
      <c r="R43" s="208"/>
      <c r="S43" s="5">
        <v>0</v>
      </c>
      <c r="T43" s="86"/>
      <c r="V43" s="161">
        <f>IF(N40="D3",-2/6,IF(N40="2D3",-4/6,IF(N40="D6",-3.5/6,IF(N40="2D6",-7/6,N40/6))))</f>
        <v>0</v>
      </c>
      <c r="W43" s="12" t="s">
        <v>37</v>
      </c>
      <c r="X43" s="12"/>
      <c r="Y43" s="23"/>
      <c r="AA43" s="19"/>
      <c r="AC43" s="19"/>
      <c r="AD43" s="23" t="b">
        <v>1</v>
      </c>
      <c r="AE43" s="20" t="s">
        <v>50</v>
      </c>
      <c r="AF43" s="14" t="b">
        <v>0</v>
      </c>
      <c r="AG43" s="14" t="s">
        <v>33</v>
      </c>
      <c r="AH43" s="14"/>
      <c r="AI43" s="14"/>
      <c r="AJ43" s="20">
        <f>IF(AF40,V41-(V40*V41),IF(AF39,(1/6)*V41,0))</f>
        <v>1.5984999999999996</v>
      </c>
      <c r="AK43" s="20" t="s">
        <v>60</v>
      </c>
      <c r="AL43" s="24">
        <f>AL41*AJ40</f>
        <v>0</v>
      </c>
      <c r="AM43" s="25" t="s">
        <v>111</v>
      </c>
      <c r="AN43" s="20">
        <f>IF(X41&gt;0,X41,IF(AND(X42&gt;0,7&gt;V42),X42,IF(V42&gt;=2*7,5/6,IF(V42&gt;7,4/6,IF(V42=7,3/6,IF(V42&lt;=7/2,1/6,IF(V42&lt;7,2/6)))))))</f>
        <v>0.33333333333333331</v>
      </c>
      <c r="AO43" s="20" t="s">
        <v>94</v>
      </c>
      <c r="AP43" s="20">
        <f>IF((AN43+X40)&gt;5/6,5/6,AN43+X40)</f>
        <v>0.5</v>
      </c>
      <c r="AQ43" s="20" t="s">
        <v>100</v>
      </c>
      <c r="AR43" s="21">
        <f>IF(AND(AF42,X40&gt;=0),AL45*AN43,AL45*AP43)</f>
        <v>3.108194444444444</v>
      </c>
      <c r="AS43" s="211"/>
      <c r="AT43" s="199">
        <f>IF(AND(AN43&lt;AP46,AF42),AB39*AL45,AP46*AL45)</f>
        <v>0</v>
      </c>
      <c r="AU43" s="211"/>
      <c r="AV43" s="20">
        <f>IF(AF42,AL45-(AL45*AN43),IF(AF41,(1/6)*AL45,0))</f>
        <v>6.216388888888889</v>
      </c>
      <c r="AW43" s="211"/>
      <c r="AX43" s="20">
        <f t="shared" si="4"/>
        <v>3.1081944444444445</v>
      </c>
      <c r="AY43" s="211"/>
      <c r="AZ43" s="20">
        <f>AV43*AP46</f>
        <v>0</v>
      </c>
      <c r="BA43" s="211"/>
      <c r="BB43" s="199">
        <f t="shared" si="5"/>
        <v>0</v>
      </c>
      <c r="BC43" s="211"/>
      <c r="BD43" s="20">
        <f t="shared" si="6"/>
        <v>6.2163888888888881</v>
      </c>
      <c r="BE43" s="211"/>
      <c r="BF43" s="199"/>
      <c r="BG43" s="199"/>
      <c r="BH43" s="20">
        <f>IF(AB42&lt;0,BB43*BF40,BB43*BF39)</f>
        <v>0</v>
      </c>
      <c r="BI43" s="211"/>
      <c r="BJ43" s="199">
        <f>BH43+((BD43-BB43)*BF39)</f>
        <v>2.0721296296296297</v>
      </c>
      <c r="BK43" s="211"/>
      <c r="BL43" s="18">
        <f>IF(AB41&gt;0,(BH43*AB41)+((BJ43-BH43)*V44),BJ43*V44)</f>
        <v>2.0721296296296297</v>
      </c>
      <c r="BM43" s="211"/>
      <c r="BN43" s="18">
        <f>(AL44*Z42)+(AB40*BB43)</f>
        <v>0</v>
      </c>
      <c r="BO43" s="211"/>
      <c r="BP43" s="199">
        <f t="shared" si="7"/>
        <v>2.0721296296296297</v>
      </c>
      <c r="BQ43" s="123" t="s">
        <v>50</v>
      </c>
      <c r="BS43" s="116"/>
    </row>
    <row r="44" spans="1:71" ht="15" customHeight="1">
      <c r="A44" s="69"/>
      <c r="B44" s="70"/>
      <c r="C44" s="70"/>
      <c r="D44" s="38" t="s">
        <v>6</v>
      </c>
      <c r="E44" s="164">
        <f>IF(AND(AD44,AF46),BL44+BN44,NA())</f>
        <v>1.3814197530864198</v>
      </c>
      <c r="F44" s="30">
        <f>IFERROR(E44/P40,NA())</f>
        <v>1.1051358024691359E-2</v>
      </c>
      <c r="G44" s="215"/>
      <c r="H44" s="84"/>
      <c r="I44" s="207" t="s">
        <v>30</v>
      </c>
      <c r="J44" s="207"/>
      <c r="K44" s="207" t="s">
        <v>31</v>
      </c>
      <c r="L44" s="207"/>
      <c r="M44" s="207"/>
      <c r="N44" s="208" t="s">
        <v>29</v>
      </c>
      <c r="O44" s="208"/>
      <c r="P44" s="5">
        <v>0</v>
      </c>
      <c r="Q44" s="208" t="s">
        <v>45</v>
      </c>
      <c r="R44" s="208"/>
      <c r="S44" s="5">
        <v>0</v>
      </c>
      <c r="T44" s="86"/>
      <c r="V44" s="161">
        <f>IF(O40="D3",2,IF(O40="2D3",4,IF(O40="D6",3.5,IF(O40="2D6",7,IF(O40="2D6 pick highest",161/36,IF(O40="Less than 3 counts as 3",4,O40))))))</f>
        <v>1</v>
      </c>
      <c r="W44" s="12" t="s">
        <v>23</v>
      </c>
      <c r="X44" s="12"/>
      <c r="Y44" s="23"/>
      <c r="AA44" s="14"/>
      <c r="AB44" s="22"/>
      <c r="AC44" s="14"/>
      <c r="AD44" s="23" t="b">
        <v>1</v>
      </c>
      <c r="AE44" s="20" t="s">
        <v>51</v>
      </c>
      <c r="AF44" s="14" t="b">
        <v>0</v>
      </c>
      <c r="AG44" s="19" t="s">
        <v>57</v>
      </c>
      <c r="AH44" s="19"/>
      <c r="AI44" s="19"/>
      <c r="AJ44" s="20">
        <f>AJ43*AJ39</f>
        <v>1.3320833333333331</v>
      </c>
      <c r="AK44" s="14" t="s">
        <v>113</v>
      </c>
      <c r="AL44" s="20">
        <f>SUM(AJ42,AJ45,AL40,AL43)</f>
        <v>0</v>
      </c>
      <c r="AM44" s="25" t="s">
        <v>117</v>
      </c>
      <c r="AN44" s="20">
        <f>IF(X41&gt;0,X41,IF(AND(X42&gt;0,8&gt;V42),X42,IF(V42&gt;=2*8,5/6,IF(V42&gt;8,4/6,IF(V42=8,3/6,IF(V42&lt;=8/2,1/6,IF(V42&lt;8,2/6)))))))</f>
        <v>0.16666666666666666</v>
      </c>
      <c r="AO44" s="20" t="s">
        <v>95</v>
      </c>
      <c r="AP44" s="20">
        <f>IF((AN44+X40)&gt;5/6,5/6,AN44+X40)</f>
        <v>0.33333333333333331</v>
      </c>
      <c r="AQ44" s="20" t="s">
        <v>101</v>
      </c>
      <c r="AR44" s="20">
        <f>IF(AND(AF42,X40&gt;=0),AL45*AN44,AL45*AP44)</f>
        <v>1.554097222222222</v>
      </c>
      <c r="AS44" s="211"/>
      <c r="AT44" s="199">
        <f>IF(AND(AN44&lt;AP46,AF42),AB39*AL45,AP46*AL45)</f>
        <v>0</v>
      </c>
      <c r="AU44" s="211"/>
      <c r="AV44" s="20">
        <f>IF(AF42,AL45-(AL45*AN44),IF(AF41,(1/6)*AL45,0))</f>
        <v>7.7704861111111114</v>
      </c>
      <c r="AW44" s="211"/>
      <c r="AX44" s="20">
        <f t="shared" si="4"/>
        <v>2.5901620370370368</v>
      </c>
      <c r="AY44" s="211"/>
      <c r="AZ44" s="20">
        <f>AV44*AP46</f>
        <v>0</v>
      </c>
      <c r="BA44" s="211"/>
      <c r="BB44" s="199">
        <f t="shared" si="5"/>
        <v>0</v>
      </c>
      <c r="BC44" s="211"/>
      <c r="BD44" s="20">
        <f t="shared" si="6"/>
        <v>4.1442592592592593</v>
      </c>
      <c r="BE44" s="211"/>
      <c r="BF44" s="199"/>
      <c r="BG44" s="199"/>
      <c r="BH44" s="20">
        <f>IF(AB42&lt;0,BB44*BF40,BB44*BF39)</f>
        <v>0</v>
      </c>
      <c r="BI44" s="211"/>
      <c r="BJ44" s="199">
        <f>BH44+((BD44-BB44)*BF39)</f>
        <v>1.3814197530864198</v>
      </c>
      <c r="BK44" s="211"/>
      <c r="BL44" s="18">
        <f>IF(AB41&gt;0,(BH44*AB41)+((BJ44-BH44)*V44),BJ44*V44)</f>
        <v>1.3814197530864198</v>
      </c>
      <c r="BM44" s="211"/>
      <c r="BN44" s="18">
        <f>(AL44*Z42)+(AB40*BB44)</f>
        <v>0</v>
      </c>
      <c r="BO44" s="211"/>
      <c r="BP44" s="199">
        <f t="shared" si="7"/>
        <v>1.3814197530864198</v>
      </c>
      <c r="BQ44" s="123" t="s">
        <v>51</v>
      </c>
      <c r="BS44" s="116"/>
    </row>
    <row r="45" spans="1:71" ht="15" customHeight="1">
      <c r="A45" s="69"/>
      <c r="B45" s="70"/>
      <c r="C45" s="70"/>
      <c r="D45" s="52"/>
      <c r="E45" s="168"/>
      <c r="F45" s="52"/>
      <c r="G45" s="215"/>
      <c r="H45" s="84"/>
      <c r="I45" s="191"/>
      <c r="J45" s="191"/>
      <c r="K45" s="187" t="s">
        <v>68</v>
      </c>
      <c r="L45" s="193" t="s">
        <v>69</v>
      </c>
      <c r="M45" s="187" t="s">
        <v>18</v>
      </c>
      <c r="N45" s="208" t="s">
        <v>26</v>
      </c>
      <c r="O45" s="208"/>
      <c r="P45" s="5">
        <v>0</v>
      </c>
      <c r="Q45" s="217" t="s">
        <v>58</v>
      </c>
      <c r="R45" s="217"/>
      <c r="S45" s="5">
        <v>0</v>
      </c>
      <c r="T45" s="86"/>
      <c r="V45" s="162" t="str">
        <f>IF(AH39,C46,"")</f>
        <v/>
      </c>
      <c r="W45" s="12" t="s">
        <v>88</v>
      </c>
      <c r="X45" s="12"/>
      <c r="Y45" s="23"/>
      <c r="AA45" s="14"/>
      <c r="AB45" s="22"/>
      <c r="AC45" s="14"/>
      <c r="AD45" s="23">
        <f>COUNTIF(AD39:AD44,TRUE)</f>
        <v>6</v>
      </c>
      <c r="AE45" s="20" t="s">
        <v>66</v>
      </c>
      <c r="AF45" s="14" t="b">
        <v>0</v>
      </c>
      <c r="AG45" s="14" t="s">
        <v>56</v>
      </c>
      <c r="AH45" s="14"/>
      <c r="AI45" s="14"/>
      <c r="AJ45" s="20">
        <f>AJ40*AJ43</f>
        <v>0</v>
      </c>
      <c r="AK45" s="20" t="s">
        <v>110</v>
      </c>
      <c r="AL45" s="20">
        <f>IF(V40=1,V41,SUM(AJ41,AJ44,AL39,AL42)+(Z41*AL44)-(Z42*AL44))</f>
        <v>9.324583333333333</v>
      </c>
      <c r="AM45" s="20" t="s">
        <v>62</v>
      </c>
      <c r="AN45" s="20"/>
      <c r="AO45" s="20"/>
      <c r="AP45" s="20"/>
      <c r="AQ45" s="20"/>
      <c r="AR45" s="20"/>
      <c r="AS45" s="199"/>
      <c r="AT45" s="199"/>
      <c r="AU45" s="199"/>
      <c r="AV45" s="20"/>
      <c r="AW45" s="199"/>
      <c r="AX45" s="20"/>
      <c r="AY45" s="199"/>
      <c r="AZ45" s="20"/>
      <c r="BA45" s="199"/>
      <c r="BB45" s="199"/>
      <c r="BC45" s="199"/>
      <c r="BD45" s="20"/>
      <c r="BE45" s="199"/>
      <c r="BF45" s="199"/>
      <c r="BG45" s="199"/>
      <c r="BH45" s="20"/>
      <c r="BI45" s="199"/>
      <c r="BJ45" s="199"/>
      <c r="BK45" s="199"/>
      <c r="BM45" s="199"/>
      <c r="BO45" s="199"/>
      <c r="BP45" s="199"/>
      <c r="BQ45" s="199"/>
      <c r="BS45" s="116"/>
    </row>
    <row r="46" spans="1:71" ht="15" customHeight="1">
      <c r="A46" s="69"/>
      <c r="B46" s="134" t="s">
        <v>84</v>
      </c>
      <c r="C46" s="139">
        <v>1</v>
      </c>
      <c r="D46" s="197" t="s">
        <v>22</v>
      </c>
      <c r="E46" s="179">
        <f>IFERROR(BR40,NA())</f>
        <v>2.187247942386831</v>
      </c>
      <c r="F46" s="3">
        <f>IFERROR(E46/P40,NA())</f>
        <v>1.7497983539094649E-2</v>
      </c>
      <c r="G46" s="215"/>
      <c r="H46" s="84"/>
      <c r="I46" s="80"/>
      <c r="J46" s="80"/>
      <c r="K46" s="80"/>
      <c r="L46" s="190"/>
      <c r="M46" s="193"/>
      <c r="N46" s="79"/>
      <c r="O46" s="190"/>
      <c r="P46" s="79"/>
      <c r="Q46" s="81"/>
      <c r="R46" s="81"/>
      <c r="S46" s="79"/>
      <c r="T46" s="88"/>
      <c r="V46" s="161"/>
      <c r="W46" s="12"/>
      <c r="X46" s="12"/>
      <c r="Y46" s="23"/>
      <c r="AA46" s="14"/>
      <c r="AB46" s="22"/>
      <c r="AC46" s="14"/>
      <c r="AD46" s="14" t="b">
        <v>1</v>
      </c>
      <c r="AE46" s="20" t="s">
        <v>70</v>
      </c>
      <c r="AF46" s="14" t="b">
        <v>1</v>
      </c>
      <c r="AG46" s="14" t="s">
        <v>71</v>
      </c>
      <c r="AH46" s="14"/>
      <c r="AI46" s="14"/>
      <c r="AJ46" s="20">
        <f>Z40*(AJ42+AJ45)</f>
        <v>0</v>
      </c>
      <c r="AK46" s="20" t="str">
        <f>"+attacks"</f>
        <v>+attacks</v>
      </c>
      <c r="AL46" s="20"/>
      <c r="AM46" s="20"/>
      <c r="AN46" s="20"/>
      <c r="AO46" s="20"/>
      <c r="AP46" s="20">
        <f>IF(AB39=0,0,IF((AB39+X40)&gt;5/6,5/6,AB39+X40))</f>
        <v>0</v>
      </c>
      <c r="AQ46" s="20" t="s">
        <v>118</v>
      </c>
      <c r="AR46" s="20"/>
      <c r="AS46" s="25"/>
      <c r="AT46" s="25"/>
      <c r="AU46" s="25"/>
      <c r="AV46" s="20"/>
      <c r="AW46" s="25"/>
      <c r="AX46" s="20"/>
      <c r="AY46" s="25"/>
      <c r="AZ46" s="20"/>
      <c r="BA46" s="25"/>
      <c r="BB46" s="25"/>
      <c r="BC46" s="25"/>
      <c r="BD46" s="20"/>
      <c r="BE46" s="25"/>
      <c r="BF46" s="25"/>
      <c r="BG46" s="25"/>
      <c r="BH46" s="20"/>
      <c r="BI46" s="25"/>
      <c r="BJ46" s="25"/>
      <c r="BK46" s="25"/>
      <c r="BM46" s="25"/>
      <c r="BO46" s="25"/>
      <c r="BP46" s="25"/>
      <c r="BQ46" s="25"/>
      <c r="BS46" s="116"/>
    </row>
    <row r="47" spans="1:71" ht="9.9499999999999993" customHeight="1">
      <c r="A47" s="31"/>
      <c r="B47" s="16"/>
      <c r="C47" s="16"/>
      <c r="D47" s="9"/>
      <c r="E47" s="169"/>
      <c r="F47" s="9"/>
      <c r="G47" s="9"/>
      <c r="H47" s="92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85"/>
      <c r="V47" s="180"/>
      <c r="W47" s="181"/>
      <c r="X47" s="181"/>
      <c r="Y47" s="182"/>
      <c r="Z47" s="184"/>
      <c r="AA47" s="181"/>
      <c r="AB47" s="184"/>
      <c r="AC47" s="181"/>
      <c r="AD47" s="181"/>
      <c r="AE47" s="181"/>
      <c r="AF47" s="183"/>
      <c r="AG47" s="183"/>
      <c r="AH47" s="183"/>
      <c r="AI47" s="183"/>
      <c r="AJ47" s="181"/>
      <c r="AK47" s="181"/>
      <c r="AL47" s="181"/>
      <c r="AM47" s="181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84"/>
      <c r="BC47" s="184"/>
      <c r="BD47" s="184"/>
      <c r="BE47" s="184"/>
      <c r="BF47" s="184"/>
      <c r="BG47" s="184"/>
      <c r="BH47" s="184"/>
      <c r="BI47" s="184"/>
      <c r="BJ47" s="184"/>
      <c r="BK47" s="184"/>
      <c r="BL47" s="184"/>
      <c r="BM47" s="184"/>
      <c r="BN47" s="184"/>
      <c r="BO47" s="184"/>
      <c r="BP47" s="184"/>
      <c r="BQ47" s="184"/>
      <c r="BR47" s="140"/>
      <c r="BS47" s="118"/>
    </row>
    <row r="48" spans="1:71" ht="15" customHeight="1">
      <c r="A48" s="128"/>
      <c r="B48" s="218" t="str">
        <f>IF(I50="","",I50)</f>
        <v>Crowe v. T4</v>
      </c>
      <c r="C48" s="218"/>
      <c r="D48" s="10"/>
      <c r="E48" s="170" t="s">
        <v>11</v>
      </c>
      <c r="F48" s="10" t="s">
        <v>7</v>
      </c>
      <c r="G48" s="220"/>
      <c r="H48" s="82"/>
      <c r="I48" s="209" t="str">
        <f>IF(I50="","",I50)</f>
        <v>Crowe v. T4</v>
      </c>
      <c r="J48" s="209"/>
      <c r="K48" s="209"/>
      <c r="L48" s="209"/>
      <c r="M48" s="209"/>
      <c r="N48" s="209"/>
      <c r="O48" s="209"/>
      <c r="P48" s="209"/>
      <c r="Q48" s="209"/>
      <c r="R48" s="209"/>
      <c r="S48" s="209"/>
      <c r="T48" s="83"/>
      <c r="V48" s="205" t="s">
        <v>15</v>
      </c>
      <c r="W48" s="206"/>
      <c r="X48" s="206"/>
      <c r="Y48" s="206"/>
      <c r="Z48" s="206"/>
      <c r="AA48" s="206"/>
      <c r="AB48" s="206"/>
      <c r="AC48" s="206"/>
      <c r="AD48" s="206" t="s">
        <v>21</v>
      </c>
      <c r="AE48" s="206"/>
      <c r="AF48" s="206"/>
      <c r="AG48" s="206"/>
      <c r="AH48" s="198"/>
      <c r="AI48" s="198"/>
      <c r="AJ48" s="206" t="s">
        <v>73</v>
      </c>
      <c r="AK48" s="206"/>
      <c r="AL48" s="206"/>
      <c r="AM48" s="206"/>
      <c r="AN48" s="206"/>
      <c r="AO48" s="206" t="s">
        <v>74</v>
      </c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198"/>
      <c r="BG48" s="198"/>
      <c r="BH48" s="206" t="s">
        <v>75</v>
      </c>
      <c r="BI48" s="206"/>
      <c r="BJ48" s="206"/>
      <c r="BK48" s="206"/>
      <c r="BL48" s="206"/>
      <c r="BM48" s="206"/>
      <c r="BN48" s="206"/>
      <c r="BO48" s="206"/>
      <c r="BP48" s="206"/>
      <c r="BQ48" s="206"/>
      <c r="BR48" s="206" t="s">
        <v>76</v>
      </c>
      <c r="BS48" s="210"/>
    </row>
    <row r="49" spans="1:71" ht="15" customHeight="1">
      <c r="A49" s="129"/>
      <c r="B49" s="219"/>
      <c r="C49" s="219"/>
      <c r="D49" s="39" t="s">
        <v>1</v>
      </c>
      <c r="E49" s="164">
        <f>IF(AND(AD49,AF56),BL49+BN49,NA())</f>
        <v>2.7699331275720174</v>
      </c>
      <c r="F49" s="30">
        <f>IFERROR(E49/P50,NA())</f>
        <v>2.2159465020576138E-2</v>
      </c>
      <c r="G49" s="221"/>
      <c r="H49" s="84"/>
      <c r="I49" s="78" t="s">
        <v>13</v>
      </c>
      <c r="J49" s="78" t="s">
        <v>32</v>
      </c>
      <c r="K49" s="78" t="s">
        <v>12</v>
      </c>
      <c r="L49" s="78" t="s">
        <v>9</v>
      </c>
      <c r="M49" s="78" t="s">
        <v>14</v>
      </c>
      <c r="N49" s="78" t="s">
        <v>10</v>
      </c>
      <c r="O49" s="78" t="s">
        <v>0</v>
      </c>
      <c r="P49" s="78" t="s">
        <v>8</v>
      </c>
      <c r="Q49" s="77"/>
      <c r="R49" s="13"/>
      <c r="S49" s="93"/>
      <c r="T49" s="85"/>
      <c r="V49" s="159">
        <f>IF(J50="2+",5/6,IF(J50="3+",4/6,IF(J50="4+",3/6,IF(J50="5+",2/6,IF(J50="6+",1/6,IF(J50="7+",0/6))))))</f>
        <v>0.66666666666666663</v>
      </c>
      <c r="W49" s="12" t="s">
        <v>34</v>
      </c>
      <c r="X49" s="12">
        <f>IF(V50=1,0,IF(J52="D3",5/6,IF(J52="2D3",3/6,IF(J52="D6",3.5/6,IF(J52="2D6",1,J52/6)))))</f>
        <v>0</v>
      </c>
      <c r="Y49" s="14" t="str">
        <f>"+- to hit rolls"</f>
        <v>+- to hit rolls</v>
      </c>
      <c r="Z49" s="22">
        <f>IF(AF54,IF(P52="2+",5/6,IF(P52="3+",4/6,IF(P52="4+",3/6,IF(P52="5+",2/6,IF(P52="6+",1/6,IF(P52="7+",0/6)))))),0)</f>
        <v>0</v>
      </c>
      <c r="AA49" s="19" t="s">
        <v>57</v>
      </c>
      <c r="AB49" s="186">
        <f>IF(AF55,IF(S52="2+",5/6,IF(S52="3+",4/6,IF(S52="4+",3/6,IF(S52="5+",2/6,IF(S52="6+",1/6,IF(S52="7+",0/6)))))),0)</f>
        <v>0</v>
      </c>
      <c r="AC49" s="19" t="s">
        <v>56</v>
      </c>
      <c r="AD49" s="14" t="b">
        <v>1</v>
      </c>
      <c r="AE49" s="20" t="s">
        <v>46</v>
      </c>
      <c r="AF49" s="14" t="b">
        <v>0</v>
      </c>
      <c r="AG49" s="14" t="s">
        <v>52</v>
      </c>
      <c r="AH49" s="14" t="b">
        <v>0</v>
      </c>
      <c r="AI49" s="14" t="s">
        <v>72</v>
      </c>
      <c r="AJ49" s="20">
        <f>IF((V50+X49)&gt;5/6,5/6,V50+X49)</f>
        <v>0.83333333333333337</v>
      </c>
      <c r="AK49" s="20" t="s">
        <v>89</v>
      </c>
      <c r="AL49" s="20">
        <f>IF(AND(AF50,X49&gt;=0),AJ56*V50,AJ56*AJ49)</f>
        <v>0</v>
      </c>
      <c r="AM49" s="20" t="s">
        <v>114</v>
      </c>
      <c r="AN49" s="20">
        <f>IF(X51&gt;0,X51,IF(AND(X52&gt;0,3&gt;V52),X52,IF(V52&gt;=2*3,5/6,IF(V52&gt;3,4/6,IF(V52=3,3/6,IF(V52&lt;=3/2,1/6,IF(V52&lt;3,2/6)))))))</f>
        <v>0.66666666666666663</v>
      </c>
      <c r="AO49" s="20" t="s">
        <v>90</v>
      </c>
      <c r="AP49" s="20">
        <f>IF((AN49+X50)&gt;5/6,5/6,AN49+X50)</f>
        <v>0.83333333333333326</v>
      </c>
      <c r="AQ49" s="20" t="s">
        <v>96</v>
      </c>
      <c r="AR49" s="21">
        <f>IF(AND(AF52,X50&gt;=0),AL55*AN49,AL55*AP49)</f>
        <v>5.8657407407407414</v>
      </c>
      <c r="AS49" s="211" t="s">
        <v>121</v>
      </c>
      <c r="AT49" s="199">
        <f>IF(AND(AN49&lt;AP56,AF52),AB49*AL55,AP56*AL55)</f>
        <v>0</v>
      </c>
      <c r="AU49" s="211" t="s">
        <v>109</v>
      </c>
      <c r="AV49" s="20">
        <f>IF(AF52,AL55-(AL55*AN49),IF(AF51,(1/6)*AL55,0))</f>
        <v>2.9328703703703711</v>
      </c>
      <c r="AW49" s="211" t="s">
        <v>60</v>
      </c>
      <c r="AX49" s="20">
        <f t="shared" ref="AX49:AX54" si="8">AV49*AP49</f>
        <v>2.444058641975309</v>
      </c>
      <c r="AY49" s="211" t="s">
        <v>122</v>
      </c>
      <c r="AZ49" s="20">
        <f>AV49*AP56</f>
        <v>0</v>
      </c>
      <c r="BA49" s="211" t="s">
        <v>110</v>
      </c>
      <c r="BB49" s="199">
        <f t="shared" ref="BB49:BB54" si="9">AT49+AZ49</f>
        <v>0</v>
      </c>
      <c r="BC49" s="211" t="s">
        <v>117</v>
      </c>
      <c r="BD49" s="20">
        <f t="shared" ref="BD49:BD54" si="10">SUM(AR49,AX49)</f>
        <v>8.3097993827160508</v>
      </c>
      <c r="BE49" s="211" t="s">
        <v>63</v>
      </c>
      <c r="BF49" s="199">
        <f>IF((1-(V49+V53))&gt;1,1,1-(V49+V53))</f>
        <v>0.33333333333333337</v>
      </c>
      <c r="BG49" s="199" t="s">
        <v>105</v>
      </c>
      <c r="BH49" s="20">
        <f>IF(AB52&lt;0,BB49*BF50,BB49*BF49)</f>
        <v>0</v>
      </c>
      <c r="BI49" s="211" t="s">
        <v>102</v>
      </c>
      <c r="BJ49" s="199">
        <f>BH49+((BD49-BB49)*BF49)</f>
        <v>2.7699331275720174</v>
      </c>
      <c r="BK49" s="211" t="s">
        <v>103</v>
      </c>
      <c r="BL49" s="18">
        <f>IF(AB51&gt;0,(BH49*AB51)+((BJ49-BH49)*V54),BJ49*V54)</f>
        <v>2.7699331275720174</v>
      </c>
      <c r="BM49" s="211" t="s">
        <v>65</v>
      </c>
      <c r="BN49" s="18">
        <f>(AL54*Z52)+(AB50*BB49)</f>
        <v>0</v>
      </c>
      <c r="BO49" s="211" t="s">
        <v>64</v>
      </c>
      <c r="BP49" s="199">
        <f>IF(AD49,BL49+BN49,NA())</f>
        <v>2.7699331275720174</v>
      </c>
      <c r="BQ49" s="123" t="s">
        <v>46</v>
      </c>
      <c r="BR49" s="18">
        <f>IFERROR(IF(AD49,BP49,0)+IF(AD50,BP50,0)+IF(AD51,BP51,0)+IF(AD52,BP52,0)+IF(AD53,BP53,0)+IF(AD54,BP54,0),NA())</f>
        <v>12.383230452674903</v>
      </c>
      <c r="BS49" s="160" t="s">
        <v>67</v>
      </c>
    </row>
    <row r="50" spans="1:71" ht="15" customHeight="1">
      <c r="A50" s="129"/>
      <c r="B50" s="219"/>
      <c r="C50" s="219"/>
      <c r="D50" s="39" t="s">
        <v>2</v>
      </c>
      <c r="E50" s="164">
        <f>IF(AND(AD50,AF56),BL50+BN50,NA())</f>
        <v>2.4440586419753094</v>
      </c>
      <c r="F50" s="30">
        <f>IFERROR(E50/P50,NA())</f>
        <v>1.9552469135802476E-2</v>
      </c>
      <c r="G50" s="221"/>
      <c r="H50" s="84"/>
      <c r="I50" s="5" t="s">
        <v>125</v>
      </c>
      <c r="J50" s="5" t="s">
        <v>20</v>
      </c>
      <c r="K50" s="5" t="s">
        <v>108</v>
      </c>
      <c r="L50" s="5">
        <v>9.0500000000000007</v>
      </c>
      <c r="M50" s="5">
        <v>4</v>
      </c>
      <c r="N50" s="5">
        <v>0</v>
      </c>
      <c r="O50" s="5">
        <v>1</v>
      </c>
      <c r="P50" s="5">
        <v>125</v>
      </c>
      <c r="Q50" s="77"/>
      <c r="R50" s="13"/>
      <c r="S50" s="93"/>
      <c r="T50" s="85"/>
      <c r="V50" s="159">
        <f>(IF(K50="D3",5/6,IF(K50="2D3",3/6,IF(K50="D6",3.5/6,IF(K50="Auto Hit",1,IF(K50="2+",5/6,IF(K50="3+",4/6,IF(K50="4+",3/6,IF(K50="5+",2/6,IF(K50="6+",1/6,0))))))))))</f>
        <v>0.83333333333333337</v>
      </c>
      <c r="W50" s="12" t="s">
        <v>35</v>
      </c>
      <c r="X50" s="12">
        <f>IF(M52="D3",5/6,IF(M52="2D3",3/6,IF(M52="D6",3.5/6,IF(M52="2D6",1,M52/6))))</f>
        <v>0.16666666666666666</v>
      </c>
      <c r="Y50" s="14" t="str">
        <f>"+- to wound rolls"</f>
        <v>+- to wound rolls</v>
      </c>
      <c r="Z50" s="22">
        <f>IF(AF54,IF(P53="D3",2,IF(P53="2D3",4,IF(P53="D6",3.5,IF(P53="2D6",7,P53)))),0)</f>
        <v>0</v>
      </c>
      <c r="AA50" s="14" t="s">
        <v>41</v>
      </c>
      <c r="AB50" s="22">
        <f>IF(AF55,IF(S53="D3",2,IF(S53="2D3",4,IF(S53="D6",3.5,IF(S53="2D6",7,S53)))),0)</f>
        <v>0</v>
      </c>
      <c r="AC50" s="14" t="s">
        <v>43</v>
      </c>
      <c r="AD50" s="14" t="b">
        <v>1</v>
      </c>
      <c r="AE50" s="20" t="s">
        <v>47</v>
      </c>
      <c r="AF50" s="14" t="b">
        <v>1</v>
      </c>
      <c r="AG50" s="14" t="s">
        <v>54</v>
      </c>
      <c r="AH50" s="14" t="b">
        <f>(AND(NOT(AF49),NOT(AF50)))</f>
        <v>0</v>
      </c>
      <c r="AI50" s="14" t="s">
        <v>119</v>
      </c>
      <c r="AJ50" s="20">
        <f>IF(Z49=0,0,IF((Z49+X49)&gt;5/6,5/6,Z49+X49))</f>
        <v>0</v>
      </c>
      <c r="AK50" s="20" t="s">
        <v>118</v>
      </c>
      <c r="AL50" s="20">
        <f>IF(AND(V50&lt;AJ50,AF50),Z49*AJ56,AJ50*AJ56)</f>
        <v>0</v>
      </c>
      <c r="AM50" s="20" t="s">
        <v>116</v>
      </c>
      <c r="AN50" s="20">
        <f>IF(X51&gt;0,X51,IF(AND(X52&gt;0,4&gt;V52),X52,IF(V52&gt;=2*4,5/6,IF(V52&gt;4,4/6,IF(V52=4,3/6,IF(V52&lt;=4/2,1/6,IF(V52&lt;4,2/6)))))))</f>
        <v>0.5</v>
      </c>
      <c r="AO50" s="20" t="s">
        <v>91</v>
      </c>
      <c r="AP50" s="20">
        <f>IF((AN50+X50)&gt;5/6,5/6,AN50+X50)</f>
        <v>0.66666666666666663</v>
      </c>
      <c r="AQ50" s="20" t="s">
        <v>97</v>
      </c>
      <c r="AR50" s="21">
        <f>IF(AND(AF52,X50&gt;=0),AL55*AN50,AL55*AP50)</f>
        <v>4.3993055555555562</v>
      </c>
      <c r="AS50" s="211"/>
      <c r="AT50" s="199">
        <f>IF(AND(AN50&lt;AP56,AF52),AB49*AL55,AP56*AL55)</f>
        <v>0</v>
      </c>
      <c r="AU50" s="211"/>
      <c r="AV50" s="20">
        <f>IF(AF52,AL55-(AL55*AN50),IF(AF51,(1/6)*AL55,0))</f>
        <v>4.3993055555555562</v>
      </c>
      <c r="AW50" s="211"/>
      <c r="AX50" s="20">
        <f t="shared" si="8"/>
        <v>2.9328703703703707</v>
      </c>
      <c r="AY50" s="211"/>
      <c r="AZ50" s="20">
        <f>AV50*AP56</f>
        <v>0</v>
      </c>
      <c r="BA50" s="211"/>
      <c r="BB50" s="199">
        <f t="shared" si="9"/>
        <v>0</v>
      </c>
      <c r="BC50" s="211"/>
      <c r="BD50" s="20">
        <f t="shared" si="10"/>
        <v>7.3321759259259274</v>
      </c>
      <c r="BE50" s="211"/>
      <c r="BF50" s="199">
        <f>IF((1-(V49+AB52))&gt;1,1,1-(V49+AB52))</f>
        <v>0.33333333333333337</v>
      </c>
      <c r="BG50" s="199" t="s">
        <v>104</v>
      </c>
      <c r="BH50" s="20">
        <f>IF(AB52&lt;0,BB50*BF50,BB50*BF49)</f>
        <v>0</v>
      </c>
      <c r="BI50" s="211"/>
      <c r="BJ50" s="199">
        <f>BH50+((BD50-BB50)*BF49)</f>
        <v>2.4440586419753094</v>
      </c>
      <c r="BK50" s="211"/>
      <c r="BL50" s="18">
        <f>IF(AB51&gt;0,(BH50*AB51)+((BJ50-BH50)*V54),BJ50*V54)</f>
        <v>2.4440586419753094</v>
      </c>
      <c r="BM50" s="211"/>
      <c r="BN50" s="18">
        <f>(AL54*Z52)+(AB50*BB50)</f>
        <v>0</v>
      </c>
      <c r="BO50" s="211"/>
      <c r="BP50" s="199">
        <f t="shared" ref="BP50:BP54" si="11">IF(AD50,BL50+BN50,NA())</f>
        <v>2.4440586419753094</v>
      </c>
      <c r="BQ50" s="123" t="s">
        <v>47</v>
      </c>
      <c r="BR50" s="18">
        <f>IFERROR(BR49/AD55,NA())</f>
        <v>2.0638717421124837</v>
      </c>
      <c r="BS50" s="160" t="s">
        <v>11</v>
      </c>
    </row>
    <row r="51" spans="1:71" ht="15" customHeight="1">
      <c r="A51" s="129"/>
      <c r="B51" s="219"/>
      <c r="C51" s="219"/>
      <c r="D51" s="39" t="s">
        <v>3</v>
      </c>
      <c r="E51" s="164">
        <f>IF(AND(AD51,AF56),BL51+BN51,NA())</f>
        <v>1.9552469135802477</v>
      </c>
      <c r="F51" s="30">
        <f>IFERROR(E51/P50,NA())</f>
        <v>1.5641975308641982E-2</v>
      </c>
      <c r="G51" s="221"/>
      <c r="H51" s="84"/>
      <c r="I51" s="216"/>
      <c r="J51" s="216"/>
      <c r="K51" s="216"/>
      <c r="L51" s="216"/>
      <c r="M51" s="216"/>
      <c r="N51" s="216"/>
      <c r="O51" s="216"/>
      <c r="P51" s="216"/>
      <c r="Q51" s="216"/>
      <c r="R51" s="216"/>
      <c r="S51" s="216"/>
      <c r="T51" s="85"/>
      <c r="V51" s="161">
        <f>(IF(L50="D3",2,IF(L50="2D3",4,IF(L50="D6",3.5,IF(L50="2D6",7,IF(L50="3D6",10.5,L50))))))</f>
        <v>9.0500000000000007</v>
      </c>
      <c r="W51" s="12" t="s">
        <v>36</v>
      </c>
      <c r="X51" s="12">
        <f>IF(AND(AF53,K55="Always"),IF(M55="2+",5/6,IF(M55="3+",4/6,IF(M55="4+",3/6,IF(M55="5+",2/6,IF(M55="6+",1/6,IF(M55="7+",0/6)))))),0)</f>
        <v>0</v>
      </c>
      <c r="Y51" s="19" t="s">
        <v>33</v>
      </c>
      <c r="Z51" s="22">
        <f>IF(AF54,IF(P54="D3",2,IF(P54="2D3",4,IF(P54="D6",3.5,IF(P54="2D6",7,P54)))),0)</f>
        <v>0</v>
      </c>
      <c r="AA51" s="14" t="s">
        <v>42</v>
      </c>
      <c r="AB51" s="22">
        <f>IF(AF55,IF(S54="D3",2,IF(S54="2D3",4,IF(S54="D6",3.5,IF(S54="2D6",7,S54)))),0)</f>
        <v>0</v>
      </c>
      <c r="AC51" s="14" t="s">
        <v>44</v>
      </c>
      <c r="AD51" s="14" t="b">
        <v>1</v>
      </c>
      <c r="AE51" s="20" t="s">
        <v>48</v>
      </c>
      <c r="AF51" s="14" t="b">
        <v>0</v>
      </c>
      <c r="AG51" s="14" t="s">
        <v>53</v>
      </c>
      <c r="AH51" s="14" t="b">
        <f>(AND(NOT(AF51),NOT(AF52)))</f>
        <v>0</v>
      </c>
      <c r="AI51" s="14" t="s">
        <v>120</v>
      </c>
      <c r="AJ51" s="20">
        <f>IF(AND(AF50,X49&gt;=0),V51*V50,V51*AJ49)</f>
        <v>7.5416666666666679</v>
      </c>
      <c r="AK51" s="20" t="s">
        <v>112</v>
      </c>
      <c r="AL51" s="20">
        <f>IF(OR(AF49,AF50),IF(AF50,AJ56-(V50*AJ56),(1/6)*AJ56),0)</f>
        <v>0</v>
      </c>
      <c r="AM51" s="20" t="s">
        <v>61</v>
      </c>
      <c r="AN51" s="20">
        <f>IF(X51&gt;0,X51,IF(AND(X52&gt;0,5&gt;V52),X52,IF(V52&gt;=2*5,5/6,IF(V52&gt;5,4/6,IF(V52=5,3/6,IF(V52&lt;=5/2,1/6,IF(V52&lt;5,2/6)))))))</f>
        <v>0.33333333333333331</v>
      </c>
      <c r="AO51" s="20" t="s">
        <v>92</v>
      </c>
      <c r="AP51" s="20">
        <f>IF((AN51+X50)&gt;5/6,5/6,AN51+X50)</f>
        <v>0.5</v>
      </c>
      <c r="AQ51" s="20" t="s">
        <v>98</v>
      </c>
      <c r="AR51" s="21">
        <f>IF(AND(AF52,X50&gt;=0),AL55*AN51,AL55*AP51)</f>
        <v>2.9328703703703707</v>
      </c>
      <c r="AS51" s="211"/>
      <c r="AT51" s="199">
        <f>IF(AND(AN51&lt;AP56,AF52),AB49*AL55,AP56*AL55)</f>
        <v>0</v>
      </c>
      <c r="AU51" s="211"/>
      <c r="AV51" s="20">
        <f>IF(AF52,AL55-(AL55*AN51),IF(AF51,(1/6)*AL55,0))</f>
        <v>5.8657407407407423</v>
      </c>
      <c r="AW51" s="211"/>
      <c r="AX51" s="20">
        <f t="shared" si="8"/>
        <v>2.9328703703703711</v>
      </c>
      <c r="AY51" s="211"/>
      <c r="AZ51" s="20">
        <f>AV51*AP56</f>
        <v>0</v>
      </c>
      <c r="BA51" s="211"/>
      <c r="BB51" s="199">
        <f t="shared" si="9"/>
        <v>0</v>
      </c>
      <c r="BC51" s="211"/>
      <c r="BD51" s="20">
        <f t="shared" si="10"/>
        <v>5.8657407407407423</v>
      </c>
      <c r="BE51" s="211"/>
      <c r="BF51" s="199"/>
      <c r="BG51" s="199"/>
      <c r="BH51" s="20">
        <f>IF(AB52&lt;0,BB51*BF50,BB51*BF49)</f>
        <v>0</v>
      </c>
      <c r="BI51" s="211"/>
      <c r="BJ51" s="199">
        <f>BH51+((BD51-BB51)*BF49)</f>
        <v>1.9552469135802477</v>
      </c>
      <c r="BK51" s="211"/>
      <c r="BL51" s="18">
        <f>IF(AB51&gt;0,(BH51*AB51)+((BJ51-BH51)*V54),BJ51*V54)</f>
        <v>1.9552469135802477</v>
      </c>
      <c r="BM51" s="211"/>
      <c r="BN51" s="18">
        <f>(AL54*Z52)+(AB50*BB51)</f>
        <v>0</v>
      </c>
      <c r="BO51" s="211"/>
      <c r="BP51" s="199">
        <f t="shared" si="11"/>
        <v>1.9552469135802477</v>
      </c>
      <c r="BQ51" s="123" t="s">
        <v>48</v>
      </c>
      <c r="BS51" s="116"/>
    </row>
    <row r="52" spans="1:71" ht="15" customHeight="1">
      <c r="A52" s="129"/>
      <c r="B52" s="130"/>
      <c r="C52" s="130"/>
      <c r="D52" s="39" t="s">
        <v>4</v>
      </c>
      <c r="E52" s="164">
        <f>IF(AND(AD52,AF56),BL52+BN52,NA())</f>
        <v>1.9552469135802477</v>
      </c>
      <c r="F52" s="30">
        <f>IFERROR(E52/P50,NA())</f>
        <v>1.5641975308641982E-2</v>
      </c>
      <c r="G52" s="221"/>
      <c r="H52" s="84"/>
      <c r="I52" s="191" t="str">
        <f>"+- to hit"</f>
        <v>+- to hit</v>
      </c>
      <c r="J52" s="5">
        <v>0</v>
      </c>
      <c r="K52" s="79"/>
      <c r="L52" s="191" t="str">
        <f>"+- to wound"</f>
        <v>+- to wound</v>
      </c>
      <c r="M52" s="5">
        <v>1</v>
      </c>
      <c r="N52" s="208" t="s">
        <v>24</v>
      </c>
      <c r="O52" s="208"/>
      <c r="P52" s="5" t="s">
        <v>19</v>
      </c>
      <c r="Q52" s="208" t="s">
        <v>25</v>
      </c>
      <c r="R52" s="208"/>
      <c r="S52" s="5" t="s">
        <v>18</v>
      </c>
      <c r="T52" s="86"/>
      <c r="V52" s="161">
        <f>IF(M50="D3",2,IF(M50="2D3",4,IF(M50="D6",3.5,IF(M50="2D6",7,M50))))</f>
        <v>4</v>
      </c>
      <c r="W52" s="12" t="s">
        <v>38</v>
      </c>
      <c r="X52" s="12">
        <f>IF(AND(AF53,K55="If T&gt;S"),IF(M55="2+",5/6,IF(M55="3+",4/6,IF(M55="4+",3/6,IF(M55="5+",2/6,IF(M55="6+",1/6,IF(M55="7+",0/6)))))),0)</f>
        <v>0</v>
      </c>
      <c r="Y52" s="14" t="s">
        <v>39</v>
      </c>
      <c r="Z52" s="22">
        <f>IF(AF54,IF(P55="D3",2,IF(P55="2D3",4,IF(P55="D6",3.5,IF(P55="2D6",7,P55)))),0)</f>
        <v>0</v>
      </c>
      <c r="AA52" s="14" t="s">
        <v>40</v>
      </c>
      <c r="AB52" s="22">
        <f>IF(AF55,IF(S55="D3",-2/6,IF(S55="2D3",-4/6,IF(S55="D6",-3.5/6,IF(S55="2D6",-7/6,S55/6)))),0)</f>
        <v>0</v>
      </c>
      <c r="AC52" s="14" t="s">
        <v>59</v>
      </c>
      <c r="AD52" s="14" t="b">
        <v>1</v>
      </c>
      <c r="AE52" s="20" t="s">
        <v>49</v>
      </c>
      <c r="AF52" s="14" t="b">
        <v>1</v>
      </c>
      <c r="AG52" s="14" t="s">
        <v>55</v>
      </c>
      <c r="AH52" s="14"/>
      <c r="AI52" s="14"/>
      <c r="AJ52" s="20">
        <f>IF(AND(V50&lt;AJ50,AF50),Z49*V51,AJ50*V51)</f>
        <v>0</v>
      </c>
      <c r="AK52" s="20" t="s">
        <v>109</v>
      </c>
      <c r="AL52" s="22">
        <f>AL51*AJ49</f>
        <v>0</v>
      </c>
      <c r="AM52" s="12" t="s">
        <v>115</v>
      </c>
      <c r="AN52" s="20">
        <f>IF(X51&gt;0,X51,IF(AND(X52&gt;0,6&gt;V52),X52,IF(V52&gt;=2*6,5/6,IF(V52&gt;6,4/6,IF(V52=6,3/6,IF(V52&lt;=6/2,1/6,IF(V52&lt;6,2/6)))))))</f>
        <v>0.33333333333333331</v>
      </c>
      <c r="AO52" s="20" t="s">
        <v>93</v>
      </c>
      <c r="AP52" s="20">
        <f>IF((AN52+X50)&gt;5/6,5/6,AN52+X50)</f>
        <v>0.5</v>
      </c>
      <c r="AQ52" s="20" t="s">
        <v>99</v>
      </c>
      <c r="AR52" s="21">
        <f>IF(AND(AF52,X50&gt;=0),AL55*AN52,AL55*AP52)</f>
        <v>2.9328703703703707</v>
      </c>
      <c r="AS52" s="211"/>
      <c r="AT52" s="199">
        <f>IF(AND(AN52&lt;AP56,AF52),AB49*AL55,AP56*AL55)</f>
        <v>0</v>
      </c>
      <c r="AU52" s="211"/>
      <c r="AV52" s="20">
        <f>IF(AF52,AL55-(AL55*AN52),IF(AF51,(1/6)*AL55,0))</f>
        <v>5.8657407407407423</v>
      </c>
      <c r="AW52" s="211"/>
      <c r="AX52" s="20">
        <f t="shared" si="8"/>
        <v>2.9328703703703711</v>
      </c>
      <c r="AY52" s="211"/>
      <c r="AZ52" s="20">
        <f>AV52*AP56</f>
        <v>0</v>
      </c>
      <c r="BA52" s="211"/>
      <c r="BB52" s="199">
        <f t="shared" si="9"/>
        <v>0</v>
      </c>
      <c r="BC52" s="211"/>
      <c r="BD52" s="20">
        <f t="shared" si="10"/>
        <v>5.8657407407407423</v>
      </c>
      <c r="BE52" s="211"/>
      <c r="BF52" s="199"/>
      <c r="BG52" s="199"/>
      <c r="BH52" s="20">
        <f>IF(AB52&lt;0,BB52*BF50,BB52*BF49)</f>
        <v>0</v>
      </c>
      <c r="BI52" s="211"/>
      <c r="BJ52" s="199">
        <f>BH52+((BD52-BB52)*BF49)</f>
        <v>1.9552469135802477</v>
      </c>
      <c r="BK52" s="211"/>
      <c r="BL52" s="18">
        <f>IF(AB51&gt;0,(BH52*AB51)+((BJ52-BH52)*V54),BJ52*V54)</f>
        <v>1.9552469135802477</v>
      </c>
      <c r="BM52" s="211"/>
      <c r="BN52" s="18">
        <f>(AL54*Z52)+(AB50*BB52)</f>
        <v>0</v>
      </c>
      <c r="BO52" s="211"/>
      <c r="BP52" s="199">
        <f t="shared" si="11"/>
        <v>1.9552469135802477</v>
      </c>
      <c r="BQ52" s="123" t="s">
        <v>49</v>
      </c>
      <c r="BS52" s="116"/>
    </row>
    <row r="53" spans="1:71" ht="15" customHeight="1">
      <c r="A53" s="129"/>
      <c r="B53" s="130"/>
      <c r="C53" s="130"/>
      <c r="D53" s="39" t="s">
        <v>5</v>
      </c>
      <c r="E53" s="164">
        <f>IF(AND(AD53,AF56),BL53+BN53,NA())</f>
        <v>1.9552469135802477</v>
      </c>
      <c r="F53" s="30">
        <f>IFERROR(E53/P50,NA())</f>
        <v>1.5641975308641982E-2</v>
      </c>
      <c r="G53" s="221"/>
      <c r="H53" s="87"/>
      <c r="I53" s="80"/>
      <c r="J53" s="191" t="s">
        <v>16</v>
      </c>
      <c r="K53" s="208" t="s">
        <v>17</v>
      </c>
      <c r="L53" s="208"/>
      <c r="M53" s="208"/>
      <c r="N53" s="208" t="s">
        <v>28</v>
      </c>
      <c r="O53" s="208"/>
      <c r="P53" s="5">
        <v>0</v>
      </c>
      <c r="Q53" s="208" t="s">
        <v>27</v>
      </c>
      <c r="R53" s="208"/>
      <c r="S53" s="5">
        <v>0</v>
      </c>
      <c r="T53" s="86"/>
      <c r="V53" s="161">
        <f>IF(N50="D3",-2/6,IF(N50="2D3",-4/6,IF(N50="D6",-3.5/6,IF(N50="2D6",-7/6,N50/6))))</f>
        <v>0</v>
      </c>
      <c r="W53" s="12" t="s">
        <v>37</v>
      </c>
      <c r="X53" s="12"/>
      <c r="Y53" s="23"/>
      <c r="AA53" s="19"/>
      <c r="AC53" s="19"/>
      <c r="AD53" s="23" t="b">
        <v>1</v>
      </c>
      <c r="AE53" s="20" t="s">
        <v>50</v>
      </c>
      <c r="AF53" s="14" t="b">
        <v>0</v>
      </c>
      <c r="AG53" s="14" t="s">
        <v>33</v>
      </c>
      <c r="AH53" s="14"/>
      <c r="AI53" s="14"/>
      <c r="AJ53" s="20">
        <f>IF(AF50,V51-(V50*V51),IF(AF49,(1/6)*V51,0))</f>
        <v>1.5083333333333329</v>
      </c>
      <c r="AK53" s="20" t="s">
        <v>60</v>
      </c>
      <c r="AL53" s="24">
        <f>AL51*AJ50</f>
        <v>0</v>
      </c>
      <c r="AM53" s="25" t="s">
        <v>111</v>
      </c>
      <c r="AN53" s="20">
        <f>IF(X51&gt;0,X51,IF(AND(X52&gt;0,7&gt;V52),X52,IF(V52&gt;=2*7,5/6,IF(V52&gt;7,4/6,IF(V52=7,3/6,IF(V52&lt;=7/2,1/6,IF(V52&lt;7,2/6)))))))</f>
        <v>0.33333333333333331</v>
      </c>
      <c r="AO53" s="20" t="s">
        <v>94</v>
      </c>
      <c r="AP53" s="20">
        <f>IF((AN53+X50)&gt;5/6,5/6,AN53+X50)</f>
        <v>0.5</v>
      </c>
      <c r="AQ53" s="20" t="s">
        <v>100</v>
      </c>
      <c r="AR53" s="21">
        <f>IF(AND(AF52,X50&gt;=0),AL55*AN53,AL55*AP53)</f>
        <v>2.9328703703703707</v>
      </c>
      <c r="AS53" s="211"/>
      <c r="AT53" s="199">
        <f>IF(AND(AN53&lt;AP56,AF52),AB49*AL55,AP56*AL55)</f>
        <v>0</v>
      </c>
      <c r="AU53" s="211"/>
      <c r="AV53" s="20">
        <f>IF(AF52,AL55-(AL55*AN53),IF(AF51,(1/6)*AL55,0))</f>
        <v>5.8657407407407423</v>
      </c>
      <c r="AW53" s="211"/>
      <c r="AX53" s="20">
        <f t="shared" si="8"/>
        <v>2.9328703703703711</v>
      </c>
      <c r="AY53" s="211"/>
      <c r="AZ53" s="20">
        <f>AV53*AP56</f>
        <v>0</v>
      </c>
      <c r="BA53" s="211"/>
      <c r="BB53" s="199">
        <f t="shared" si="9"/>
        <v>0</v>
      </c>
      <c r="BC53" s="211"/>
      <c r="BD53" s="20">
        <f t="shared" si="10"/>
        <v>5.8657407407407423</v>
      </c>
      <c r="BE53" s="211"/>
      <c r="BF53" s="199"/>
      <c r="BG53" s="199"/>
      <c r="BH53" s="20">
        <f>IF(AB52&lt;0,BB53*BF50,BB53*BF49)</f>
        <v>0</v>
      </c>
      <c r="BI53" s="211"/>
      <c r="BJ53" s="199">
        <f>BH53+((BD53-BB53)*BF49)</f>
        <v>1.9552469135802477</v>
      </c>
      <c r="BK53" s="211"/>
      <c r="BL53" s="18">
        <f>IF(AB51&gt;0,(BH53*AB51)+((BJ53-BH53)*V54),BJ53*V54)</f>
        <v>1.9552469135802477</v>
      </c>
      <c r="BM53" s="211"/>
      <c r="BN53" s="18">
        <f>(AL54*Z52)+(AB50*BB53)</f>
        <v>0</v>
      </c>
      <c r="BO53" s="211"/>
      <c r="BP53" s="199">
        <f t="shared" si="11"/>
        <v>1.9552469135802477</v>
      </c>
      <c r="BQ53" s="123" t="s">
        <v>50</v>
      </c>
      <c r="BS53" s="116"/>
    </row>
    <row r="54" spans="1:71" ht="15" customHeight="1">
      <c r="A54" s="61"/>
      <c r="B54" s="62"/>
      <c r="C54" s="62"/>
      <c r="D54" s="39" t="s">
        <v>6</v>
      </c>
      <c r="E54" s="164">
        <f>IF(AND(AD54,AF56),BL54+BN54,NA())</f>
        <v>1.3034979423868316</v>
      </c>
      <c r="F54" s="30">
        <f>IFERROR(E54/P50,NA())</f>
        <v>1.0427983539094653E-2</v>
      </c>
      <c r="G54" s="221"/>
      <c r="H54" s="84"/>
      <c r="I54" s="207" t="s">
        <v>30</v>
      </c>
      <c r="J54" s="207"/>
      <c r="K54" s="207" t="s">
        <v>31</v>
      </c>
      <c r="L54" s="207"/>
      <c r="M54" s="207"/>
      <c r="N54" s="208" t="s">
        <v>29</v>
      </c>
      <c r="O54" s="208"/>
      <c r="P54" s="5">
        <v>0</v>
      </c>
      <c r="Q54" s="208" t="s">
        <v>45</v>
      </c>
      <c r="R54" s="208"/>
      <c r="S54" s="5">
        <v>0</v>
      </c>
      <c r="T54" s="86"/>
      <c r="V54" s="161">
        <f>IF(O50="D3",2,IF(O50="2D3",4,IF(O50="D6",3.5,IF(O50="2D6",7,IF(O50="2D6 pick highest",161/36,IF(O50="Less than 3 counts as 3",4,O50))))))</f>
        <v>1</v>
      </c>
      <c r="W54" s="12" t="s">
        <v>23</v>
      </c>
      <c r="X54" s="12"/>
      <c r="Y54" s="23"/>
      <c r="AA54" s="14"/>
      <c r="AB54" s="22"/>
      <c r="AC54" s="14"/>
      <c r="AD54" s="23" t="b">
        <v>1</v>
      </c>
      <c r="AE54" s="20" t="s">
        <v>51</v>
      </c>
      <c r="AF54" s="14" t="b">
        <v>0</v>
      </c>
      <c r="AG54" s="19" t="s">
        <v>57</v>
      </c>
      <c r="AH54" s="19"/>
      <c r="AI54" s="19"/>
      <c r="AJ54" s="20">
        <f>AJ53*AJ49</f>
        <v>1.2569444444444442</v>
      </c>
      <c r="AK54" s="14" t="s">
        <v>113</v>
      </c>
      <c r="AL54" s="20">
        <f>SUM(AJ52,AJ55,AL50,AL53)</f>
        <v>0</v>
      </c>
      <c r="AM54" s="25" t="s">
        <v>117</v>
      </c>
      <c r="AN54" s="20">
        <f>IF(X51&gt;0,X51,IF(AND(X52&gt;0,8&gt;V52),X52,IF(V52&gt;=2*8,5/6,IF(V52&gt;8,4/6,IF(V52=8,3/6,IF(V52&lt;=8/2,1/6,IF(V52&lt;8,2/6)))))))</f>
        <v>0.16666666666666666</v>
      </c>
      <c r="AO54" s="20" t="s">
        <v>95</v>
      </c>
      <c r="AP54" s="20">
        <f>IF((AN54+X50)&gt;5/6,5/6,AN54+X50)</f>
        <v>0.33333333333333331</v>
      </c>
      <c r="AQ54" s="20" t="s">
        <v>101</v>
      </c>
      <c r="AR54" s="20">
        <f>IF(AND(AF52,X50&gt;=0),AL55*AN54,AL55*AP54)</f>
        <v>1.4664351851851853</v>
      </c>
      <c r="AS54" s="211"/>
      <c r="AT54" s="199">
        <f>IF(AND(AN54&lt;AP56,AF52),AB49*AL55,AP56*AL55)</f>
        <v>0</v>
      </c>
      <c r="AU54" s="211"/>
      <c r="AV54" s="20">
        <f>IF(AF52,AL55-(AL55*AN54),IF(AF51,(1/6)*AL55,0))</f>
        <v>7.3321759259259274</v>
      </c>
      <c r="AW54" s="211"/>
      <c r="AX54" s="20">
        <f t="shared" si="8"/>
        <v>2.444058641975309</v>
      </c>
      <c r="AY54" s="211"/>
      <c r="AZ54" s="20">
        <f>AV54*AP56</f>
        <v>0</v>
      </c>
      <c r="BA54" s="211"/>
      <c r="BB54" s="199">
        <f t="shared" si="9"/>
        <v>0</v>
      </c>
      <c r="BC54" s="211"/>
      <c r="BD54" s="20">
        <f t="shared" si="10"/>
        <v>3.9104938271604945</v>
      </c>
      <c r="BE54" s="211"/>
      <c r="BF54" s="199"/>
      <c r="BG54" s="199"/>
      <c r="BH54" s="20">
        <f>IF(AB52&lt;0,BB54*BF50,BB54*BF49)</f>
        <v>0</v>
      </c>
      <c r="BI54" s="211"/>
      <c r="BJ54" s="199">
        <f>BH54+((BD54-BB54)*BF49)</f>
        <v>1.3034979423868316</v>
      </c>
      <c r="BK54" s="211"/>
      <c r="BL54" s="18">
        <f>IF(AB51&gt;0,(BH54*AB51)+((BJ54-BH54)*V54),BJ54*V54)</f>
        <v>1.3034979423868316</v>
      </c>
      <c r="BM54" s="211"/>
      <c r="BN54" s="18">
        <f>(AL54*Z52)+(AB50*BB54)</f>
        <v>0</v>
      </c>
      <c r="BO54" s="211"/>
      <c r="BP54" s="199">
        <f t="shared" si="11"/>
        <v>1.3034979423868316</v>
      </c>
      <c r="BQ54" s="123" t="s">
        <v>51</v>
      </c>
      <c r="BS54" s="116"/>
    </row>
    <row r="55" spans="1:71" ht="15" customHeight="1">
      <c r="A55" s="61"/>
      <c r="B55" s="62"/>
      <c r="C55" s="62"/>
      <c r="D55" s="50"/>
      <c r="E55" s="171"/>
      <c r="F55" s="50"/>
      <c r="G55" s="221"/>
      <c r="H55" s="84"/>
      <c r="I55" s="191"/>
      <c r="J55" s="191"/>
      <c r="K55" s="5" t="s">
        <v>68</v>
      </c>
      <c r="L55" s="193" t="s">
        <v>69</v>
      </c>
      <c r="M55" s="5" t="s">
        <v>18</v>
      </c>
      <c r="N55" s="208" t="s">
        <v>26</v>
      </c>
      <c r="O55" s="208"/>
      <c r="P55" s="5">
        <v>0</v>
      </c>
      <c r="Q55" s="217" t="s">
        <v>58</v>
      </c>
      <c r="R55" s="217"/>
      <c r="S55" s="5">
        <v>0</v>
      </c>
      <c r="T55" s="86"/>
      <c r="V55" s="162" t="str">
        <f>IF(AH49,C56,"")</f>
        <v/>
      </c>
      <c r="W55" s="12" t="s">
        <v>88</v>
      </c>
      <c r="X55" s="12"/>
      <c r="Y55" s="23"/>
      <c r="AA55" s="14"/>
      <c r="AB55" s="22"/>
      <c r="AC55" s="14"/>
      <c r="AD55" s="23">
        <f>COUNTIF(AD49:AD54,TRUE)</f>
        <v>6</v>
      </c>
      <c r="AE55" s="20" t="s">
        <v>66</v>
      </c>
      <c r="AF55" s="14" t="b">
        <v>0</v>
      </c>
      <c r="AG55" s="14" t="s">
        <v>56</v>
      </c>
      <c r="AH55" s="14"/>
      <c r="AI55" s="14"/>
      <c r="AJ55" s="20">
        <f>AJ50*AJ53</f>
        <v>0</v>
      </c>
      <c r="AK55" s="20" t="s">
        <v>110</v>
      </c>
      <c r="AL55" s="20">
        <f>IF(V50=1,V51,SUM(AJ51,AJ54,AL49,AL52)+(Z51*AL54)-(Z52*AL54))</f>
        <v>8.7986111111111125</v>
      </c>
      <c r="AM55" s="20" t="s">
        <v>62</v>
      </c>
      <c r="AN55" s="20"/>
      <c r="AO55" s="20"/>
      <c r="AP55" s="20"/>
      <c r="AQ55" s="20"/>
      <c r="AR55" s="20"/>
      <c r="AS55" s="199"/>
      <c r="AT55" s="199"/>
      <c r="AU55" s="199"/>
      <c r="AV55" s="20"/>
      <c r="AW55" s="199"/>
      <c r="AX55" s="20"/>
      <c r="AY55" s="199"/>
      <c r="AZ55" s="20"/>
      <c r="BA55" s="199"/>
      <c r="BB55" s="199"/>
      <c r="BC55" s="199"/>
      <c r="BD55" s="20"/>
      <c r="BE55" s="199"/>
      <c r="BF55" s="199"/>
      <c r="BG55" s="199"/>
      <c r="BH55" s="20"/>
      <c r="BI55" s="199"/>
      <c r="BJ55" s="199"/>
      <c r="BK55" s="199"/>
      <c r="BM55" s="199"/>
      <c r="BO55" s="199"/>
      <c r="BP55" s="199"/>
      <c r="BQ55" s="199"/>
      <c r="BS55" s="116"/>
    </row>
    <row r="56" spans="1:71" ht="15" customHeight="1">
      <c r="A56" s="61"/>
      <c r="B56" s="136" t="s">
        <v>84</v>
      </c>
      <c r="C56" s="139">
        <v>2</v>
      </c>
      <c r="D56" s="196" t="s">
        <v>22</v>
      </c>
      <c r="E56" s="179">
        <f>IFERROR(BR50,NA())</f>
        <v>2.0638717421124837</v>
      </c>
      <c r="F56" s="3">
        <f>IFERROR(E56/P50,NA())</f>
        <v>1.6510973936899868E-2</v>
      </c>
      <c r="G56" s="221"/>
      <c r="H56" s="84"/>
      <c r="I56" s="80"/>
      <c r="J56" s="80"/>
      <c r="K56" s="80"/>
      <c r="L56" s="190"/>
      <c r="M56" s="193"/>
      <c r="N56" s="79"/>
      <c r="O56" s="190"/>
      <c r="P56" s="79"/>
      <c r="Q56" s="81"/>
      <c r="R56" s="81"/>
      <c r="S56" s="79"/>
      <c r="T56" s="88"/>
      <c r="V56" s="161"/>
      <c r="W56" s="12"/>
      <c r="X56" s="12"/>
      <c r="Y56" s="23"/>
      <c r="AA56" s="14"/>
      <c r="AB56" s="22"/>
      <c r="AC56" s="14"/>
      <c r="AD56" s="14" t="b">
        <v>1</v>
      </c>
      <c r="AE56" s="20" t="s">
        <v>70</v>
      </c>
      <c r="AF56" s="14" t="b">
        <v>1</v>
      </c>
      <c r="AG56" s="14" t="s">
        <v>71</v>
      </c>
      <c r="AH56" s="14"/>
      <c r="AI56" s="14"/>
      <c r="AJ56" s="20">
        <f>Z50*(AJ52+AJ55)</f>
        <v>0</v>
      </c>
      <c r="AK56" s="20" t="str">
        <f>"+attacks"</f>
        <v>+attacks</v>
      </c>
      <c r="AL56" s="20"/>
      <c r="AM56" s="20"/>
      <c r="AN56" s="20"/>
      <c r="AO56" s="20"/>
      <c r="AP56" s="20">
        <f>IF(AB49=0,0,IF((AB49+X50)&gt;5/6,5/6,AB49+X50))</f>
        <v>0</v>
      </c>
      <c r="AQ56" s="20" t="s">
        <v>118</v>
      </c>
      <c r="AR56" s="20"/>
      <c r="AS56" s="25"/>
      <c r="AT56" s="25"/>
      <c r="AU56" s="25"/>
      <c r="AV56" s="20"/>
      <c r="AW56" s="25"/>
      <c r="AX56" s="20"/>
      <c r="AY56" s="25"/>
      <c r="AZ56" s="20"/>
      <c r="BA56" s="25"/>
      <c r="BB56" s="25"/>
      <c r="BC56" s="25"/>
      <c r="BD56" s="20"/>
      <c r="BE56" s="25"/>
      <c r="BF56" s="25"/>
      <c r="BG56" s="25"/>
      <c r="BH56" s="20"/>
      <c r="BI56" s="25"/>
      <c r="BJ56" s="25"/>
      <c r="BK56" s="25"/>
      <c r="BM56" s="25"/>
      <c r="BO56" s="25"/>
      <c r="BP56" s="25"/>
      <c r="BQ56" s="25"/>
      <c r="BS56" s="116"/>
    </row>
    <row r="57" spans="1:71" ht="9.9499999999999993" customHeight="1">
      <c r="A57" s="71"/>
      <c r="B57" s="72"/>
      <c r="C57" s="72"/>
      <c r="D57" s="11"/>
      <c r="E57" s="172"/>
      <c r="F57" s="11"/>
      <c r="G57" s="11"/>
      <c r="H57" s="92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85"/>
      <c r="V57" s="180"/>
      <c r="W57" s="181"/>
      <c r="X57" s="181"/>
      <c r="Y57" s="182"/>
      <c r="Z57" s="184"/>
      <c r="AA57" s="181"/>
      <c r="AB57" s="184"/>
      <c r="AC57" s="181"/>
      <c r="AD57" s="181"/>
      <c r="AE57" s="181"/>
      <c r="AF57" s="183"/>
      <c r="AG57" s="183"/>
      <c r="AH57" s="183"/>
      <c r="AI57" s="183"/>
      <c r="AJ57" s="181"/>
      <c r="AK57" s="181"/>
      <c r="AL57" s="181"/>
      <c r="AM57" s="181"/>
      <c r="AN57" s="184"/>
      <c r="AO57" s="184"/>
      <c r="AP57" s="184"/>
      <c r="AQ57" s="184"/>
      <c r="AR57" s="184"/>
      <c r="AS57" s="184"/>
      <c r="AT57" s="184"/>
      <c r="AU57" s="184"/>
      <c r="AV57" s="184"/>
      <c r="AW57" s="184"/>
      <c r="AX57" s="184"/>
      <c r="AY57" s="184"/>
      <c r="AZ57" s="184"/>
      <c r="BA57" s="184"/>
      <c r="BB57" s="184"/>
      <c r="BC57" s="184"/>
      <c r="BD57" s="184"/>
      <c r="BE57" s="184"/>
      <c r="BF57" s="184"/>
      <c r="BG57" s="184"/>
      <c r="BH57" s="184"/>
      <c r="BI57" s="184"/>
      <c r="BJ57" s="184"/>
      <c r="BK57" s="184"/>
      <c r="BL57" s="184"/>
      <c r="BM57" s="184"/>
      <c r="BN57" s="184"/>
      <c r="BO57" s="184"/>
      <c r="BP57" s="184"/>
      <c r="BQ57" s="184"/>
      <c r="BR57" s="140"/>
      <c r="BS57" s="118"/>
    </row>
    <row r="58" spans="1:71" ht="15" customHeight="1">
      <c r="A58" s="131"/>
      <c r="B58" s="222" t="str">
        <f>IF(I60="","",I60)</f>
        <v>Crowe v. T5</v>
      </c>
      <c r="C58" s="222"/>
      <c r="D58" s="32"/>
      <c r="E58" s="173" t="s">
        <v>11</v>
      </c>
      <c r="F58" s="32" t="s">
        <v>7</v>
      </c>
      <c r="G58" s="224"/>
      <c r="H58" s="82"/>
      <c r="I58" s="209" t="str">
        <f>IF(I60="","",I60)</f>
        <v>Crowe v. T5</v>
      </c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83"/>
      <c r="V58" s="205" t="s">
        <v>15</v>
      </c>
      <c r="W58" s="206"/>
      <c r="X58" s="206"/>
      <c r="Y58" s="206"/>
      <c r="Z58" s="206"/>
      <c r="AA58" s="206"/>
      <c r="AB58" s="206"/>
      <c r="AC58" s="206"/>
      <c r="AD58" s="206" t="s">
        <v>21</v>
      </c>
      <c r="AE58" s="206"/>
      <c r="AF58" s="206"/>
      <c r="AG58" s="206"/>
      <c r="AH58" s="198"/>
      <c r="AI58" s="198"/>
      <c r="AJ58" s="206" t="s">
        <v>73</v>
      </c>
      <c r="AK58" s="206"/>
      <c r="AL58" s="206"/>
      <c r="AM58" s="206"/>
      <c r="AN58" s="206"/>
      <c r="AO58" s="206" t="s">
        <v>74</v>
      </c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198"/>
      <c r="BG58" s="198"/>
      <c r="BH58" s="206" t="s">
        <v>75</v>
      </c>
      <c r="BI58" s="206"/>
      <c r="BJ58" s="206"/>
      <c r="BK58" s="206"/>
      <c r="BL58" s="206"/>
      <c r="BM58" s="206"/>
      <c r="BN58" s="206"/>
      <c r="BO58" s="206"/>
      <c r="BP58" s="206"/>
      <c r="BQ58" s="206"/>
      <c r="BR58" s="206" t="s">
        <v>76</v>
      </c>
      <c r="BS58" s="210"/>
    </row>
    <row r="59" spans="1:71" ht="15" customHeight="1">
      <c r="A59" s="132"/>
      <c r="B59" s="223"/>
      <c r="C59" s="223"/>
      <c r="D59" s="40" t="s">
        <v>1</v>
      </c>
      <c r="E59" s="164">
        <f>IF(AND(AD59,AF66),BL59+BN59,NA())</f>
        <v>2.5220164609053497</v>
      </c>
      <c r="F59" s="30">
        <f>IFERROR(E59/P60,NA())</f>
        <v>2.0176131687242797E-2</v>
      </c>
      <c r="G59" s="225"/>
      <c r="H59" s="84"/>
      <c r="I59" s="78" t="s">
        <v>13</v>
      </c>
      <c r="J59" s="78" t="s">
        <v>32</v>
      </c>
      <c r="K59" s="78" t="s">
        <v>12</v>
      </c>
      <c r="L59" s="78" t="s">
        <v>9</v>
      </c>
      <c r="M59" s="78" t="s">
        <v>14</v>
      </c>
      <c r="N59" s="78" t="s">
        <v>10</v>
      </c>
      <c r="O59" s="78" t="s">
        <v>0</v>
      </c>
      <c r="P59" s="78" t="s">
        <v>8</v>
      </c>
      <c r="Q59" s="77"/>
      <c r="R59" s="13"/>
      <c r="S59" s="93"/>
      <c r="T59" s="85"/>
      <c r="V59" s="159">
        <f>IF(J60="2+",5/6,IF(J60="3+",4/6,IF(J60="4+",3/6,IF(J60="5+",2/6,IF(J60="6+",1/6,IF(J60="7+",0/6))))))</f>
        <v>0.66666666666666663</v>
      </c>
      <c r="W59" s="12" t="s">
        <v>34</v>
      </c>
      <c r="X59" s="12">
        <f>IF(V60=1,0,IF(J62="D3",5/6,IF(J62="2D3",3/6,IF(J62="D6",3.5/6,IF(J62="2D6",1,J62/6)))))</f>
        <v>0</v>
      </c>
      <c r="Y59" s="14" t="str">
        <f>"+- to hit rolls"</f>
        <v>+- to hit rolls</v>
      </c>
      <c r="Z59" s="22">
        <f>IF(AF64,IF(P62="2+",5/6,IF(P62="3+",4/6,IF(P62="4+",3/6,IF(P62="5+",2/6,IF(P62="6+",1/6,IF(P62="7+",0/6)))))),0)</f>
        <v>0</v>
      </c>
      <c r="AA59" s="19" t="s">
        <v>57</v>
      </c>
      <c r="AB59" s="186">
        <f>IF(AF65,IF(S62="2+",5/6,IF(S62="3+",4/6,IF(S62="4+",3/6,IF(S62="5+",2/6,IF(S62="6+",1/6,IF(S62="7+",0/6)))))),0)</f>
        <v>0</v>
      </c>
      <c r="AC59" s="19" t="s">
        <v>56</v>
      </c>
      <c r="AD59" s="14" t="b">
        <v>1</v>
      </c>
      <c r="AE59" s="20" t="s">
        <v>46</v>
      </c>
      <c r="AF59" s="14" t="b">
        <v>0</v>
      </c>
      <c r="AG59" s="14" t="s">
        <v>52</v>
      </c>
      <c r="AH59" s="14" t="b">
        <v>0</v>
      </c>
      <c r="AI59" s="14" t="s">
        <v>72</v>
      </c>
      <c r="AJ59" s="20">
        <f>IF((V60+X59)&gt;5/6,5/6,V60+X59)</f>
        <v>0.83333333333333337</v>
      </c>
      <c r="AK59" s="20" t="s">
        <v>89</v>
      </c>
      <c r="AL59" s="20">
        <f>IF(AND(AF60,X59&gt;=0),AJ66*V60,AJ66*AJ59)</f>
        <v>0</v>
      </c>
      <c r="AM59" s="20" t="s">
        <v>114</v>
      </c>
      <c r="AN59" s="20">
        <f>IF(X61&gt;0,X61,IF(AND(X62&gt;0,3&gt;V62),X62,IF(V62&gt;=2*3,5/6,IF(V62&gt;3,4/6,IF(V62=3,3/6,IF(V62&lt;=3/2,1/6,IF(V62&lt;3,2/6)))))))</f>
        <v>0.66666666666666663</v>
      </c>
      <c r="AO59" s="20" t="s">
        <v>90</v>
      </c>
      <c r="AP59" s="20">
        <f>IF((AN59+X60)&gt;5/6,5/6,AN59+X60)</f>
        <v>0.83333333333333326</v>
      </c>
      <c r="AQ59" s="20" t="s">
        <v>96</v>
      </c>
      <c r="AR59" s="21">
        <f>IF(AND(AF62,X60&gt;=0),AL65*AN59,AL65*AP59)</f>
        <v>5.3407407407407401</v>
      </c>
      <c r="AS59" s="211" t="s">
        <v>121</v>
      </c>
      <c r="AT59" s="199">
        <f>IF(AND(AN59&lt;AP66,AF62),AB59*AL65,AP66*AL65)</f>
        <v>0</v>
      </c>
      <c r="AU59" s="211" t="s">
        <v>109</v>
      </c>
      <c r="AV59" s="20">
        <f>IF(AF62,AL65-(AL65*AN59),IF(AF61,(1/6)*AL65,0))</f>
        <v>2.6703703703703709</v>
      </c>
      <c r="AW59" s="211" t="s">
        <v>60</v>
      </c>
      <c r="AX59" s="20">
        <f t="shared" ref="AX59:AX64" si="12">AV59*AP59</f>
        <v>2.225308641975309</v>
      </c>
      <c r="AY59" s="211" t="s">
        <v>122</v>
      </c>
      <c r="AZ59" s="20">
        <f>AV59*AP66</f>
        <v>0</v>
      </c>
      <c r="BA59" s="211" t="s">
        <v>110</v>
      </c>
      <c r="BB59" s="199">
        <f t="shared" ref="BB59:BB64" si="13">AT59+AZ59</f>
        <v>0</v>
      </c>
      <c r="BC59" s="211" t="s">
        <v>117</v>
      </c>
      <c r="BD59" s="20">
        <f t="shared" ref="BD59:BD64" si="14">SUM(AR59,AX59)</f>
        <v>7.5660493827160487</v>
      </c>
      <c r="BE59" s="211" t="s">
        <v>63</v>
      </c>
      <c r="BF59" s="199">
        <f>IF((1-(V59+V63))&gt;1,1,1-(V59+V63))</f>
        <v>0.33333333333333337</v>
      </c>
      <c r="BG59" s="199" t="s">
        <v>105</v>
      </c>
      <c r="BH59" s="20">
        <f>IF(AB62&lt;0,BB59*BF60,BB59*BF59)</f>
        <v>0</v>
      </c>
      <c r="BI59" s="211" t="s">
        <v>102</v>
      </c>
      <c r="BJ59" s="199">
        <f>BH59+((BD59-BB59)*BF59)</f>
        <v>2.5220164609053497</v>
      </c>
      <c r="BK59" s="211" t="s">
        <v>103</v>
      </c>
      <c r="BL59" s="18">
        <f>IF(AB61&gt;0,(BH59*AB61)+((BJ59-BH59)*V64),BJ59*V64)</f>
        <v>2.5220164609053497</v>
      </c>
      <c r="BM59" s="211" t="s">
        <v>65</v>
      </c>
      <c r="BN59" s="18">
        <f>(AL64*Z62)+(AB60*BB59)</f>
        <v>0</v>
      </c>
      <c r="BO59" s="211" t="s">
        <v>64</v>
      </c>
      <c r="BP59" s="199">
        <f>IF(AD59,BL59+BN59,NA())</f>
        <v>2.5220164609053497</v>
      </c>
      <c r="BQ59" s="123" t="s">
        <v>46</v>
      </c>
      <c r="BR59" s="18">
        <f>IFERROR(IF(AD59,BP59,0)+IF(AD60,BP60,0)+IF(AD61,BP61,0)+IF(AD62,BP62,0)+IF(AD63,BP63,0)+IF(AD64,BP64,0),NA())</f>
        <v>11.274897119341565</v>
      </c>
      <c r="BS59" s="160" t="s">
        <v>67</v>
      </c>
    </row>
    <row r="60" spans="1:71" ht="15" customHeight="1">
      <c r="A60" s="132"/>
      <c r="B60" s="223"/>
      <c r="C60" s="223"/>
      <c r="D60" s="40" t="s">
        <v>2</v>
      </c>
      <c r="E60" s="164">
        <f>IF(AND(AD60,AF66),BL60+BN60,NA())</f>
        <v>2.225308641975309</v>
      </c>
      <c r="F60" s="30">
        <f>IFERROR(E60/P60,NA())</f>
        <v>1.7802469135802471E-2</v>
      </c>
      <c r="G60" s="225"/>
      <c r="H60" s="84"/>
      <c r="I60" s="5" t="s">
        <v>126</v>
      </c>
      <c r="J60" s="5" t="s">
        <v>20</v>
      </c>
      <c r="K60" s="5" t="s">
        <v>108</v>
      </c>
      <c r="L60" s="5">
        <v>8.24</v>
      </c>
      <c r="M60" s="5">
        <v>4</v>
      </c>
      <c r="N60" s="5">
        <v>0</v>
      </c>
      <c r="O60" s="5">
        <v>1</v>
      </c>
      <c r="P60" s="5">
        <v>125</v>
      </c>
      <c r="Q60" s="77"/>
      <c r="R60" s="13"/>
      <c r="S60" s="93"/>
      <c r="T60" s="85"/>
      <c r="V60" s="159">
        <f>(IF(K60="D3",5/6,IF(K60="2D3",3/6,IF(K60="D6",3.5/6,IF(K60="Auto Hit",1,IF(K60="2+",5/6,IF(K60="3+",4/6,IF(K60="4+",3/6,IF(K60="5+",2/6,IF(K60="6+",1/6,0))))))))))</f>
        <v>0.83333333333333337</v>
      </c>
      <c r="W60" s="12" t="s">
        <v>35</v>
      </c>
      <c r="X60" s="12">
        <f>IF(M62="D3",5/6,IF(M62="2D3",3/6,IF(M62="D6",3.5/6,IF(M62="2D6",1,M62/6))))</f>
        <v>0.16666666666666666</v>
      </c>
      <c r="Y60" s="14" t="str">
        <f>"+- to wound rolls"</f>
        <v>+- to wound rolls</v>
      </c>
      <c r="Z60" s="22">
        <f>IF(AF64,IF(P63="D3",2,IF(P63="2D3",4,IF(P63="D6",3.5,IF(P63="2D6",7,P63)))),0)</f>
        <v>0</v>
      </c>
      <c r="AA60" s="14" t="s">
        <v>41</v>
      </c>
      <c r="AB60" s="22">
        <f>IF(AF65,IF(S63="D3",2,IF(S63="2D3",4,IF(S63="D6",3.5,IF(S63="2D6",7,S63)))),0)</f>
        <v>0</v>
      </c>
      <c r="AC60" s="14" t="s">
        <v>43</v>
      </c>
      <c r="AD60" s="14" t="b">
        <v>1</v>
      </c>
      <c r="AE60" s="20" t="s">
        <v>47</v>
      </c>
      <c r="AF60" s="14" t="b">
        <v>1</v>
      </c>
      <c r="AG60" s="14" t="s">
        <v>54</v>
      </c>
      <c r="AH60" s="14" t="b">
        <f>(AND(NOT(AF59),NOT(AF60)))</f>
        <v>0</v>
      </c>
      <c r="AI60" s="14" t="s">
        <v>119</v>
      </c>
      <c r="AJ60" s="20">
        <f>IF(Z59=0,0,IF((Z59+X59)&gt;5/6,5/6,Z59+X59))</f>
        <v>0</v>
      </c>
      <c r="AK60" s="20" t="s">
        <v>118</v>
      </c>
      <c r="AL60" s="20">
        <f>IF(AND(V60&lt;AJ60,AF60),Z59*AJ66,AJ60*AJ66)</f>
        <v>0</v>
      </c>
      <c r="AM60" s="20" t="s">
        <v>116</v>
      </c>
      <c r="AN60" s="20">
        <f>IF(X61&gt;0,X61,IF(AND(X62&gt;0,4&gt;V62),X62,IF(V62&gt;=2*4,5/6,IF(V62&gt;4,4/6,IF(V62=4,3/6,IF(V62&lt;=4/2,1/6,IF(V62&lt;4,2/6)))))))</f>
        <v>0.5</v>
      </c>
      <c r="AO60" s="20" t="s">
        <v>91</v>
      </c>
      <c r="AP60" s="20">
        <f>IF((AN60+X60)&gt;5/6,5/6,AN60+X60)</f>
        <v>0.66666666666666663</v>
      </c>
      <c r="AQ60" s="20" t="s">
        <v>97</v>
      </c>
      <c r="AR60" s="21">
        <f>IF(AND(AF62,X60&gt;=0),AL65*AN60,AL65*AP60)</f>
        <v>4.0055555555555555</v>
      </c>
      <c r="AS60" s="211"/>
      <c r="AT60" s="199">
        <f>IF(AND(AN60&lt;AP66,AF62),AB59*AL65,AP66*AL65)</f>
        <v>0</v>
      </c>
      <c r="AU60" s="211"/>
      <c r="AV60" s="20">
        <f>IF(AF62,AL65-(AL65*AN60),IF(AF61,(1/6)*AL65,0))</f>
        <v>4.0055555555555555</v>
      </c>
      <c r="AW60" s="211"/>
      <c r="AX60" s="20">
        <f t="shared" si="12"/>
        <v>2.6703703703703701</v>
      </c>
      <c r="AY60" s="211"/>
      <c r="AZ60" s="20">
        <f>AV60*AP66</f>
        <v>0</v>
      </c>
      <c r="BA60" s="211"/>
      <c r="BB60" s="199">
        <f t="shared" si="13"/>
        <v>0</v>
      </c>
      <c r="BC60" s="211"/>
      <c r="BD60" s="20">
        <f t="shared" si="14"/>
        <v>6.6759259259259256</v>
      </c>
      <c r="BE60" s="211"/>
      <c r="BF60" s="199">
        <f>IF((1-(V59+AB62))&gt;1,1,1-(V59+AB62))</f>
        <v>0.33333333333333337</v>
      </c>
      <c r="BG60" s="199" t="s">
        <v>104</v>
      </c>
      <c r="BH60" s="20">
        <f>IF(AB62&lt;0,BB60*BF60,BB60*BF59)</f>
        <v>0</v>
      </c>
      <c r="BI60" s="211"/>
      <c r="BJ60" s="199">
        <f>BH60+((BD60-BB60)*BF59)</f>
        <v>2.225308641975309</v>
      </c>
      <c r="BK60" s="211"/>
      <c r="BL60" s="18">
        <f>IF(AB61&gt;0,(BH60*AB61)+((BJ60-BH60)*V64),BJ60*V64)</f>
        <v>2.225308641975309</v>
      </c>
      <c r="BM60" s="211"/>
      <c r="BN60" s="18">
        <f>(AL64*Z62)+(AB60*BB60)</f>
        <v>0</v>
      </c>
      <c r="BO60" s="211"/>
      <c r="BP60" s="199">
        <f t="shared" ref="BP60:BP64" si="15">IF(AD60,BL60+BN60,NA())</f>
        <v>2.225308641975309</v>
      </c>
      <c r="BQ60" s="123" t="s">
        <v>47</v>
      </c>
      <c r="BR60" s="18">
        <f>IFERROR(BR59/AD65,NA())</f>
        <v>1.8791495198902608</v>
      </c>
      <c r="BS60" s="160" t="s">
        <v>11</v>
      </c>
    </row>
    <row r="61" spans="1:71" ht="15" customHeight="1">
      <c r="A61" s="132"/>
      <c r="B61" s="223"/>
      <c r="C61" s="223"/>
      <c r="D61" s="40" t="s">
        <v>3</v>
      </c>
      <c r="E61" s="164">
        <f>IF(AND(AD61,AF66),BL61+BN61,NA())</f>
        <v>1.780246913580247</v>
      </c>
      <c r="F61" s="30">
        <f>IFERROR(E61/P60,NA())</f>
        <v>1.4241975308641975E-2</v>
      </c>
      <c r="G61" s="225"/>
      <c r="H61" s="84"/>
      <c r="I61" s="216"/>
      <c r="J61" s="216"/>
      <c r="K61" s="216"/>
      <c r="L61" s="216"/>
      <c r="M61" s="216"/>
      <c r="N61" s="216"/>
      <c r="O61" s="216"/>
      <c r="P61" s="216"/>
      <c r="Q61" s="216"/>
      <c r="R61" s="216"/>
      <c r="S61" s="216"/>
      <c r="T61" s="85"/>
      <c r="V61" s="161">
        <f>(IF(L60="D3",2,IF(L60="2D3",4,IF(L60="D6",3.5,IF(L60="2D6",7,IF(L60="3D6",10.5,L60))))))</f>
        <v>8.24</v>
      </c>
      <c r="W61" s="12" t="s">
        <v>36</v>
      </c>
      <c r="X61" s="12">
        <f>IF(AND(AF63,K65="Always"),IF(M65="2+",5/6,IF(M65="3+",4/6,IF(M65="4+",3/6,IF(M65="5+",2/6,IF(M65="6+",1/6,IF(M65="7+",0/6)))))),0)</f>
        <v>0</v>
      </c>
      <c r="Y61" s="19" t="s">
        <v>33</v>
      </c>
      <c r="Z61" s="22">
        <f>IF(AF64,IF(P64="D3",2,IF(P64="2D3",4,IF(P64="D6",3.5,IF(P64="2D6",7,P64)))),0)</f>
        <v>0</v>
      </c>
      <c r="AA61" s="14" t="s">
        <v>42</v>
      </c>
      <c r="AB61" s="22">
        <f>IF(AF65,IF(S64="D3",2,IF(S64="2D3",4,IF(S64="D6",3.5,IF(S64="2D6",7,S64)))),0)</f>
        <v>0</v>
      </c>
      <c r="AC61" s="14" t="s">
        <v>44</v>
      </c>
      <c r="AD61" s="14" t="b">
        <v>1</v>
      </c>
      <c r="AE61" s="20" t="s">
        <v>48</v>
      </c>
      <c r="AF61" s="14" t="b">
        <v>0</v>
      </c>
      <c r="AG61" s="14" t="s">
        <v>53</v>
      </c>
      <c r="AH61" s="14" t="b">
        <f>(AND(NOT(AF61),NOT(AF62)))</f>
        <v>0</v>
      </c>
      <c r="AI61" s="14" t="s">
        <v>120</v>
      </c>
      <c r="AJ61" s="20">
        <f>IF(AND(AF60,X59&gt;=0),V61*V60,V61*AJ59)</f>
        <v>6.8666666666666671</v>
      </c>
      <c r="AK61" s="20" t="s">
        <v>112</v>
      </c>
      <c r="AL61" s="20">
        <f>IF(OR(AF59,AF60),IF(AF60,AJ66-(V60*AJ66),(1/6)*AJ66),0)</f>
        <v>0</v>
      </c>
      <c r="AM61" s="20" t="s">
        <v>61</v>
      </c>
      <c r="AN61" s="20">
        <f>IF(X61&gt;0,X61,IF(AND(X62&gt;0,5&gt;V62),X62,IF(V62&gt;=2*5,5/6,IF(V62&gt;5,4/6,IF(V62=5,3/6,IF(V62&lt;=5/2,1/6,IF(V62&lt;5,2/6)))))))</f>
        <v>0.33333333333333331</v>
      </c>
      <c r="AO61" s="20" t="s">
        <v>92</v>
      </c>
      <c r="AP61" s="20">
        <f>IF((AN61+X60)&gt;5/6,5/6,AN61+X60)</f>
        <v>0.5</v>
      </c>
      <c r="AQ61" s="20" t="s">
        <v>98</v>
      </c>
      <c r="AR61" s="21">
        <f>IF(AND(AF62,X60&gt;=0),AL65*AN61,AL65*AP61)</f>
        <v>2.6703703703703701</v>
      </c>
      <c r="AS61" s="211"/>
      <c r="AT61" s="199">
        <f>IF(AND(AN61&lt;AP66,AF62),AB59*AL65,AP66*AL65)</f>
        <v>0</v>
      </c>
      <c r="AU61" s="211"/>
      <c r="AV61" s="20">
        <f>IF(AF62,AL65-(AL65*AN61),IF(AF61,(1/6)*AL65,0))</f>
        <v>5.340740740740741</v>
      </c>
      <c r="AW61" s="211"/>
      <c r="AX61" s="20">
        <f t="shared" si="12"/>
        <v>2.6703703703703705</v>
      </c>
      <c r="AY61" s="211"/>
      <c r="AZ61" s="20">
        <f>AV61*AP66</f>
        <v>0</v>
      </c>
      <c r="BA61" s="211"/>
      <c r="BB61" s="199">
        <f t="shared" si="13"/>
        <v>0</v>
      </c>
      <c r="BC61" s="211"/>
      <c r="BD61" s="20">
        <f t="shared" si="14"/>
        <v>5.3407407407407401</v>
      </c>
      <c r="BE61" s="211"/>
      <c r="BF61" s="199"/>
      <c r="BG61" s="199"/>
      <c r="BH61" s="20">
        <f>IF(AB62&lt;0,BB61*BF60,BB61*BF59)</f>
        <v>0</v>
      </c>
      <c r="BI61" s="211"/>
      <c r="BJ61" s="199">
        <f>BH61+((BD61-BB61)*BF59)</f>
        <v>1.780246913580247</v>
      </c>
      <c r="BK61" s="211"/>
      <c r="BL61" s="18">
        <f>IF(AB61&gt;0,(BH61*AB61)+((BJ61-BH61)*V64),BJ61*V64)</f>
        <v>1.780246913580247</v>
      </c>
      <c r="BM61" s="211"/>
      <c r="BN61" s="18">
        <f>(AL64*Z62)+(AB60*BB61)</f>
        <v>0</v>
      </c>
      <c r="BO61" s="211"/>
      <c r="BP61" s="199">
        <f t="shared" si="15"/>
        <v>1.780246913580247</v>
      </c>
      <c r="BQ61" s="123" t="s">
        <v>48</v>
      </c>
      <c r="BS61" s="116"/>
    </row>
    <row r="62" spans="1:71" ht="15" customHeight="1">
      <c r="A62" s="132"/>
      <c r="B62" s="133"/>
      <c r="C62" s="133"/>
      <c r="D62" s="40" t="s">
        <v>4</v>
      </c>
      <c r="E62" s="164">
        <f>IF(AND(AD62,AF66),BL62+BN62,NA())</f>
        <v>1.780246913580247</v>
      </c>
      <c r="F62" s="30">
        <f>IFERROR(E62/P60,NA())</f>
        <v>1.4241975308641975E-2</v>
      </c>
      <c r="G62" s="225"/>
      <c r="H62" s="84"/>
      <c r="I62" s="191" t="str">
        <f>"+- to hit"</f>
        <v>+- to hit</v>
      </c>
      <c r="J62" s="5">
        <v>0</v>
      </c>
      <c r="K62" s="79"/>
      <c r="L62" s="191" t="str">
        <f>"+- to wound"</f>
        <v>+- to wound</v>
      </c>
      <c r="M62" s="5">
        <v>1</v>
      </c>
      <c r="N62" s="208" t="s">
        <v>24</v>
      </c>
      <c r="O62" s="208"/>
      <c r="P62" s="5" t="s">
        <v>19</v>
      </c>
      <c r="Q62" s="208" t="s">
        <v>25</v>
      </c>
      <c r="R62" s="208"/>
      <c r="S62" s="5" t="s">
        <v>19</v>
      </c>
      <c r="T62" s="86"/>
      <c r="V62" s="161">
        <f>IF(M60="D3",2,IF(M60="2D3",4,IF(M60="D6",3.5,IF(M60="2D6",7,M60))))</f>
        <v>4</v>
      </c>
      <c r="W62" s="12" t="s">
        <v>38</v>
      </c>
      <c r="X62" s="12">
        <f>IF(AND(AF63,K65="If T&gt;S"),IF(M65="2+",5/6,IF(M65="3+",4/6,IF(M65="4+",3/6,IF(M65="5+",2/6,IF(M65="6+",1/6,IF(M65="7+",0/6)))))),0)</f>
        <v>0</v>
      </c>
      <c r="Y62" s="14" t="s">
        <v>39</v>
      </c>
      <c r="Z62" s="22">
        <f>IF(AF64,IF(P65="D3",2,IF(P65="2D3",4,IF(P65="D6",3.5,IF(P65="2D6",7,P65)))),0)</f>
        <v>0</v>
      </c>
      <c r="AA62" s="14" t="s">
        <v>40</v>
      </c>
      <c r="AB62" s="22">
        <f>IF(AF65,IF(S65="D3",-2/6,IF(S65="2D3",-4/6,IF(S65="D6",-3.5/6,IF(S65="2D6",-7/6,S65/6)))),0)</f>
        <v>0</v>
      </c>
      <c r="AC62" s="14" t="s">
        <v>59</v>
      </c>
      <c r="AD62" s="14" t="b">
        <v>1</v>
      </c>
      <c r="AE62" s="20" t="s">
        <v>49</v>
      </c>
      <c r="AF62" s="14" t="b">
        <v>1</v>
      </c>
      <c r="AG62" s="14" t="s">
        <v>55</v>
      </c>
      <c r="AH62" s="14"/>
      <c r="AI62" s="14"/>
      <c r="AJ62" s="20">
        <f>IF(AND(V60&lt;AJ60,AF60),Z59*V61,AJ60*V61)</f>
        <v>0</v>
      </c>
      <c r="AK62" s="20" t="s">
        <v>109</v>
      </c>
      <c r="AL62" s="22">
        <f>AL61*AJ59</f>
        <v>0</v>
      </c>
      <c r="AM62" s="12" t="s">
        <v>115</v>
      </c>
      <c r="AN62" s="20">
        <f>IF(X61&gt;0,X61,IF(AND(X62&gt;0,6&gt;V62),X62,IF(V62&gt;=2*6,5/6,IF(V62&gt;6,4/6,IF(V62=6,3/6,IF(V62&lt;=6/2,1/6,IF(V62&lt;6,2/6)))))))</f>
        <v>0.33333333333333331</v>
      </c>
      <c r="AO62" s="20" t="s">
        <v>93</v>
      </c>
      <c r="AP62" s="20">
        <f>IF((AN62+X60)&gt;5/6,5/6,AN62+X60)</f>
        <v>0.5</v>
      </c>
      <c r="AQ62" s="20" t="s">
        <v>99</v>
      </c>
      <c r="AR62" s="21">
        <f>IF(AND(AF62,X60&gt;=0),AL65*AN62,AL65*AP62)</f>
        <v>2.6703703703703701</v>
      </c>
      <c r="AS62" s="211"/>
      <c r="AT62" s="199">
        <f>IF(AND(AN62&lt;AP66,AF62),AB59*AL65,AP66*AL65)</f>
        <v>0</v>
      </c>
      <c r="AU62" s="211"/>
      <c r="AV62" s="20">
        <f>IF(AF62,AL65-(AL65*AN62),IF(AF61,(1/6)*AL65,0))</f>
        <v>5.340740740740741</v>
      </c>
      <c r="AW62" s="211"/>
      <c r="AX62" s="20">
        <f t="shared" si="12"/>
        <v>2.6703703703703705</v>
      </c>
      <c r="AY62" s="211"/>
      <c r="AZ62" s="20">
        <f>AV62*AP66</f>
        <v>0</v>
      </c>
      <c r="BA62" s="211"/>
      <c r="BB62" s="199">
        <f t="shared" si="13"/>
        <v>0</v>
      </c>
      <c r="BC62" s="211"/>
      <c r="BD62" s="20">
        <f t="shared" si="14"/>
        <v>5.3407407407407401</v>
      </c>
      <c r="BE62" s="211"/>
      <c r="BF62" s="199"/>
      <c r="BG62" s="199"/>
      <c r="BH62" s="20">
        <f>IF(AB62&lt;0,BB62*BF60,BB62*BF59)</f>
        <v>0</v>
      </c>
      <c r="BI62" s="211"/>
      <c r="BJ62" s="199">
        <f>BH62+((BD62-BB62)*BF59)</f>
        <v>1.780246913580247</v>
      </c>
      <c r="BK62" s="211"/>
      <c r="BL62" s="18">
        <f>IF(AB61&gt;0,(BH62*AB61)+((BJ62-BH62)*V64),BJ62*V64)</f>
        <v>1.780246913580247</v>
      </c>
      <c r="BM62" s="211"/>
      <c r="BN62" s="18">
        <f>(AL64*Z62)+(AB60*BB62)</f>
        <v>0</v>
      </c>
      <c r="BO62" s="211"/>
      <c r="BP62" s="199">
        <f t="shared" si="15"/>
        <v>1.780246913580247</v>
      </c>
      <c r="BQ62" s="123" t="s">
        <v>49</v>
      </c>
      <c r="BS62" s="116"/>
    </row>
    <row r="63" spans="1:71" ht="15" customHeight="1">
      <c r="A63" s="132"/>
      <c r="B63" s="133"/>
      <c r="C63" s="133"/>
      <c r="D63" s="40" t="s">
        <v>5</v>
      </c>
      <c r="E63" s="164">
        <f>IF(AND(AD63,AF66),BL63+BN63,NA())</f>
        <v>1.780246913580247</v>
      </c>
      <c r="F63" s="30">
        <f>IFERROR(E63/P60,NA())</f>
        <v>1.4241975308641975E-2</v>
      </c>
      <c r="G63" s="225"/>
      <c r="H63" s="87"/>
      <c r="I63" s="80"/>
      <c r="J63" s="191" t="s">
        <v>16</v>
      </c>
      <c r="K63" s="208" t="s">
        <v>17</v>
      </c>
      <c r="L63" s="208"/>
      <c r="M63" s="208"/>
      <c r="N63" s="208" t="s">
        <v>28</v>
      </c>
      <c r="O63" s="208"/>
      <c r="P63" s="5">
        <v>0</v>
      </c>
      <c r="Q63" s="208" t="s">
        <v>27</v>
      </c>
      <c r="R63" s="208"/>
      <c r="S63" s="5">
        <v>0</v>
      </c>
      <c r="T63" s="86"/>
      <c r="V63" s="161">
        <f>IF(N60="D3",-2/6,IF(N60="2D3",-4/6,IF(N60="D6",-3.5/6,IF(N60="2D6",-7/6,N60/6))))</f>
        <v>0</v>
      </c>
      <c r="W63" s="12" t="s">
        <v>37</v>
      </c>
      <c r="X63" s="12"/>
      <c r="Y63" s="23"/>
      <c r="AA63" s="19"/>
      <c r="AC63" s="19"/>
      <c r="AD63" s="23" t="b">
        <v>1</v>
      </c>
      <c r="AE63" s="20" t="s">
        <v>50</v>
      </c>
      <c r="AF63" s="14" t="b">
        <v>0</v>
      </c>
      <c r="AG63" s="14" t="s">
        <v>33</v>
      </c>
      <c r="AH63" s="14"/>
      <c r="AI63" s="14"/>
      <c r="AJ63" s="20">
        <f>IF(AF60,V61-(V60*V61),IF(AF59,(1/6)*V61,0))</f>
        <v>1.3733333333333331</v>
      </c>
      <c r="AK63" s="20" t="s">
        <v>60</v>
      </c>
      <c r="AL63" s="24">
        <f>AL61*AJ60</f>
        <v>0</v>
      </c>
      <c r="AM63" s="25" t="s">
        <v>111</v>
      </c>
      <c r="AN63" s="20">
        <f>IF(X61&gt;0,X61,IF(AND(X62&gt;0,7&gt;V62),X62,IF(V62&gt;=2*7,5/6,IF(V62&gt;7,4/6,IF(V62=7,3/6,IF(V62&lt;=7/2,1/6,IF(V62&lt;7,2/6)))))))</f>
        <v>0.33333333333333331</v>
      </c>
      <c r="AO63" s="20" t="s">
        <v>94</v>
      </c>
      <c r="AP63" s="20">
        <f>IF((AN63+X60)&gt;5/6,5/6,AN63+X60)</f>
        <v>0.5</v>
      </c>
      <c r="AQ63" s="20" t="s">
        <v>100</v>
      </c>
      <c r="AR63" s="21">
        <f>IF(AND(AF62,X60&gt;=0),AL65*AN63,AL65*AP63)</f>
        <v>2.6703703703703701</v>
      </c>
      <c r="AS63" s="211"/>
      <c r="AT63" s="199">
        <f>IF(AND(AN63&lt;AP66,AF62),AB59*AL65,AP66*AL65)</f>
        <v>0</v>
      </c>
      <c r="AU63" s="211"/>
      <c r="AV63" s="20">
        <f>IF(AF62,AL65-(AL65*AN63),IF(AF61,(1/6)*AL65,0))</f>
        <v>5.340740740740741</v>
      </c>
      <c r="AW63" s="211"/>
      <c r="AX63" s="20">
        <f t="shared" si="12"/>
        <v>2.6703703703703705</v>
      </c>
      <c r="AY63" s="211"/>
      <c r="AZ63" s="20">
        <f>AV63*AP66</f>
        <v>0</v>
      </c>
      <c r="BA63" s="211"/>
      <c r="BB63" s="199">
        <f t="shared" si="13"/>
        <v>0</v>
      </c>
      <c r="BC63" s="211"/>
      <c r="BD63" s="20">
        <f t="shared" si="14"/>
        <v>5.3407407407407401</v>
      </c>
      <c r="BE63" s="211"/>
      <c r="BF63" s="199"/>
      <c r="BG63" s="199"/>
      <c r="BH63" s="20">
        <f>IF(AB62&lt;0,BB63*BF60,BB63*BF59)</f>
        <v>0</v>
      </c>
      <c r="BI63" s="211"/>
      <c r="BJ63" s="199">
        <f>BH63+((BD63-BB63)*BF59)</f>
        <v>1.780246913580247</v>
      </c>
      <c r="BK63" s="211"/>
      <c r="BL63" s="18">
        <f>IF(AB61&gt;0,(BH63*AB61)+((BJ63-BH63)*V64),BJ63*V64)</f>
        <v>1.780246913580247</v>
      </c>
      <c r="BM63" s="211"/>
      <c r="BN63" s="18">
        <f>(AL64*Z62)+(AB60*BB63)</f>
        <v>0</v>
      </c>
      <c r="BO63" s="211"/>
      <c r="BP63" s="199">
        <f t="shared" si="15"/>
        <v>1.780246913580247</v>
      </c>
      <c r="BQ63" s="123" t="s">
        <v>50</v>
      </c>
      <c r="BS63" s="116"/>
    </row>
    <row r="64" spans="1:71" ht="15" customHeight="1">
      <c r="A64" s="59"/>
      <c r="B64" s="60"/>
      <c r="C64" s="60"/>
      <c r="D64" s="40" t="s">
        <v>6</v>
      </c>
      <c r="E64" s="164">
        <f>IF(AND(AD64,AF66),BL64+BN64,NA())</f>
        <v>1.1868312757201647</v>
      </c>
      <c r="F64" s="30">
        <f>IFERROR(E64/P60,NA())</f>
        <v>9.494650205761318E-3</v>
      </c>
      <c r="G64" s="225"/>
      <c r="H64" s="84"/>
      <c r="I64" s="207" t="s">
        <v>30</v>
      </c>
      <c r="J64" s="207"/>
      <c r="K64" s="207" t="s">
        <v>31</v>
      </c>
      <c r="L64" s="207"/>
      <c r="M64" s="207"/>
      <c r="N64" s="208" t="s">
        <v>29</v>
      </c>
      <c r="O64" s="208"/>
      <c r="P64" s="5">
        <v>0</v>
      </c>
      <c r="Q64" s="208" t="s">
        <v>45</v>
      </c>
      <c r="R64" s="208"/>
      <c r="S64" s="5">
        <v>0</v>
      </c>
      <c r="T64" s="86"/>
      <c r="V64" s="161">
        <f>IF(O60="D3",2,IF(O60="2D3",4,IF(O60="D6",3.5,IF(O60="2D6",7,IF(O60="2D6 pick highest",161/36,IF(O60="Less than 3 counts as 3",4,O60))))))</f>
        <v>1</v>
      </c>
      <c r="W64" s="12" t="s">
        <v>23</v>
      </c>
      <c r="X64" s="12"/>
      <c r="Y64" s="23"/>
      <c r="AA64" s="14"/>
      <c r="AB64" s="22"/>
      <c r="AC64" s="14"/>
      <c r="AD64" s="23" t="b">
        <v>1</v>
      </c>
      <c r="AE64" s="20" t="s">
        <v>51</v>
      </c>
      <c r="AF64" s="14" t="b">
        <v>0</v>
      </c>
      <c r="AG64" s="19" t="s">
        <v>57</v>
      </c>
      <c r="AH64" s="19"/>
      <c r="AI64" s="19"/>
      <c r="AJ64" s="20">
        <f>AJ63*AJ59</f>
        <v>1.1444444444444444</v>
      </c>
      <c r="AK64" s="14" t="s">
        <v>113</v>
      </c>
      <c r="AL64" s="20">
        <f>SUM(AJ62,AJ65,AL60,AL63)</f>
        <v>0</v>
      </c>
      <c r="AM64" s="25" t="s">
        <v>117</v>
      </c>
      <c r="AN64" s="20">
        <f>IF(X61&gt;0,X61,IF(AND(X62&gt;0,8&gt;V62),X62,IF(V62&gt;=2*8,5/6,IF(V62&gt;8,4/6,IF(V62=8,3/6,IF(V62&lt;=8/2,1/6,IF(V62&lt;8,2/6)))))))</f>
        <v>0.16666666666666666</v>
      </c>
      <c r="AO64" s="20" t="s">
        <v>95</v>
      </c>
      <c r="AP64" s="20">
        <f>IF((AN64+X60)&gt;5/6,5/6,AN64+X60)</f>
        <v>0.33333333333333331</v>
      </c>
      <c r="AQ64" s="20" t="s">
        <v>101</v>
      </c>
      <c r="AR64" s="20">
        <f>IF(AND(AF62,X60&gt;=0),AL65*AN64,AL65*AP64)</f>
        <v>1.335185185185185</v>
      </c>
      <c r="AS64" s="211"/>
      <c r="AT64" s="199">
        <f>IF(AND(AN64&lt;AP66,AF62),AB59*AL65,AP66*AL65)</f>
        <v>0</v>
      </c>
      <c r="AU64" s="211"/>
      <c r="AV64" s="20">
        <f>IF(AF62,AL65-(AL65*AN64),IF(AF61,(1/6)*AL65,0))</f>
        <v>6.6759259259259256</v>
      </c>
      <c r="AW64" s="211"/>
      <c r="AX64" s="20">
        <f t="shared" si="12"/>
        <v>2.2253086419753085</v>
      </c>
      <c r="AY64" s="211"/>
      <c r="AZ64" s="20">
        <f>AV64*AP66</f>
        <v>0</v>
      </c>
      <c r="BA64" s="211"/>
      <c r="BB64" s="199">
        <f t="shared" si="13"/>
        <v>0</v>
      </c>
      <c r="BC64" s="211"/>
      <c r="BD64" s="20">
        <f t="shared" si="14"/>
        <v>3.5604938271604936</v>
      </c>
      <c r="BE64" s="211"/>
      <c r="BF64" s="199"/>
      <c r="BG64" s="199"/>
      <c r="BH64" s="20">
        <f>IF(AB62&lt;0,BB64*BF60,BB64*BF59)</f>
        <v>0</v>
      </c>
      <c r="BI64" s="211"/>
      <c r="BJ64" s="199">
        <f>BH64+((BD64-BB64)*BF59)</f>
        <v>1.1868312757201647</v>
      </c>
      <c r="BK64" s="211"/>
      <c r="BL64" s="18">
        <f>IF(AB61&gt;0,(BH64*AB61)+((BJ64-BH64)*V64),BJ64*V64)</f>
        <v>1.1868312757201647</v>
      </c>
      <c r="BM64" s="211"/>
      <c r="BN64" s="18">
        <f>(AL64*Z62)+(AB60*BB64)</f>
        <v>0</v>
      </c>
      <c r="BO64" s="211"/>
      <c r="BP64" s="199">
        <f t="shared" si="15"/>
        <v>1.1868312757201647</v>
      </c>
      <c r="BQ64" s="123" t="s">
        <v>51</v>
      </c>
      <c r="BS64" s="116"/>
    </row>
    <row r="65" spans="1:71" ht="15" customHeight="1">
      <c r="A65" s="59"/>
      <c r="B65" s="60"/>
      <c r="C65" s="60"/>
      <c r="D65" s="51"/>
      <c r="E65" s="174"/>
      <c r="F65" s="51"/>
      <c r="G65" s="225"/>
      <c r="H65" s="84"/>
      <c r="I65" s="191"/>
      <c r="J65" s="191"/>
      <c r="K65" s="5" t="s">
        <v>68</v>
      </c>
      <c r="L65" s="193" t="s">
        <v>69</v>
      </c>
      <c r="M65" s="5" t="s">
        <v>18</v>
      </c>
      <c r="N65" s="208" t="s">
        <v>26</v>
      </c>
      <c r="O65" s="208"/>
      <c r="P65" s="5">
        <v>0</v>
      </c>
      <c r="Q65" s="217" t="s">
        <v>58</v>
      </c>
      <c r="R65" s="217"/>
      <c r="S65" s="5">
        <v>0</v>
      </c>
      <c r="T65" s="86"/>
      <c r="V65" s="162" t="str">
        <f>IF(AH59,C66,"")</f>
        <v/>
      </c>
      <c r="W65" s="12" t="s">
        <v>88</v>
      </c>
      <c r="X65" s="12"/>
      <c r="Y65" s="23"/>
      <c r="AA65" s="14"/>
      <c r="AB65" s="22"/>
      <c r="AC65" s="14"/>
      <c r="AD65" s="23">
        <f>COUNTIF(AD59:AD64,TRUE)</f>
        <v>6</v>
      </c>
      <c r="AE65" s="20" t="s">
        <v>66</v>
      </c>
      <c r="AF65" s="14" t="b">
        <v>0</v>
      </c>
      <c r="AG65" s="14" t="s">
        <v>56</v>
      </c>
      <c r="AH65" s="14"/>
      <c r="AI65" s="14"/>
      <c r="AJ65" s="20">
        <f>AJ60*AJ63</f>
        <v>0</v>
      </c>
      <c r="AK65" s="20" t="s">
        <v>110</v>
      </c>
      <c r="AL65" s="20">
        <f>IF(V60=1,V61,SUM(AJ61,AJ64,AL59,AL62)+(Z61*AL64)-(Z62*AL64))</f>
        <v>8.0111111111111111</v>
      </c>
      <c r="AM65" s="20" t="s">
        <v>62</v>
      </c>
      <c r="AN65" s="20"/>
      <c r="AO65" s="20"/>
      <c r="AP65" s="20"/>
      <c r="AQ65" s="20"/>
      <c r="AR65" s="20"/>
      <c r="AS65" s="199"/>
      <c r="AT65" s="199"/>
      <c r="AU65" s="199"/>
      <c r="AV65" s="20"/>
      <c r="AW65" s="199"/>
      <c r="AX65" s="20"/>
      <c r="AY65" s="199"/>
      <c r="AZ65" s="20"/>
      <c r="BA65" s="199"/>
      <c r="BB65" s="199"/>
      <c r="BC65" s="199"/>
      <c r="BD65" s="20"/>
      <c r="BE65" s="199"/>
      <c r="BF65" s="199"/>
      <c r="BG65" s="199"/>
      <c r="BH65" s="20"/>
      <c r="BI65" s="199"/>
      <c r="BJ65" s="199"/>
      <c r="BK65" s="199"/>
      <c r="BM65" s="199"/>
      <c r="BO65" s="199"/>
      <c r="BP65" s="199"/>
      <c r="BQ65" s="199"/>
      <c r="BS65" s="116"/>
    </row>
    <row r="66" spans="1:71" ht="15" customHeight="1">
      <c r="A66" s="59"/>
      <c r="B66" s="135" t="s">
        <v>84</v>
      </c>
      <c r="C66" s="139">
        <v>2</v>
      </c>
      <c r="D66" s="195" t="s">
        <v>22</v>
      </c>
      <c r="E66" s="179">
        <f>IFERROR(BR60,NA())</f>
        <v>1.8791495198902608</v>
      </c>
      <c r="F66" s="3">
        <f>IFERROR(E66/P60,NA())</f>
        <v>1.5033196159122086E-2</v>
      </c>
      <c r="G66" s="225"/>
      <c r="H66" s="84"/>
      <c r="I66" s="80"/>
      <c r="J66" s="80"/>
      <c r="K66" s="80"/>
      <c r="L66" s="190"/>
      <c r="M66" s="193"/>
      <c r="N66" s="79"/>
      <c r="O66" s="190"/>
      <c r="P66" s="79"/>
      <c r="Q66" s="81"/>
      <c r="R66" s="81"/>
      <c r="S66" s="79"/>
      <c r="T66" s="88"/>
      <c r="V66" s="161"/>
      <c r="W66" s="12"/>
      <c r="X66" s="12"/>
      <c r="Y66" s="23"/>
      <c r="AA66" s="14"/>
      <c r="AB66" s="22"/>
      <c r="AC66" s="14"/>
      <c r="AD66" s="14" t="b">
        <v>1</v>
      </c>
      <c r="AE66" s="20" t="s">
        <v>70</v>
      </c>
      <c r="AF66" s="14" t="b">
        <v>1</v>
      </c>
      <c r="AG66" s="14" t="s">
        <v>71</v>
      </c>
      <c r="AH66" s="14"/>
      <c r="AI66" s="14"/>
      <c r="AJ66" s="20">
        <f>Z60*(AJ62+AJ65)</f>
        <v>0</v>
      </c>
      <c r="AK66" s="20" t="str">
        <f>"+attacks"</f>
        <v>+attacks</v>
      </c>
      <c r="AL66" s="20"/>
      <c r="AM66" s="20"/>
      <c r="AN66" s="20"/>
      <c r="AO66" s="20"/>
      <c r="AP66" s="20">
        <f>IF(AB59=0,0,IF((AB59+X60)&gt;5/6,5/6,AB59+X60))</f>
        <v>0</v>
      </c>
      <c r="AQ66" s="20" t="s">
        <v>118</v>
      </c>
      <c r="AR66" s="20"/>
      <c r="AS66" s="25"/>
      <c r="AT66" s="25"/>
      <c r="AU66" s="25"/>
      <c r="AV66" s="20"/>
      <c r="AW66" s="25"/>
      <c r="AX66" s="20"/>
      <c r="AY66" s="25"/>
      <c r="AZ66" s="20"/>
      <c r="BA66" s="25"/>
      <c r="BB66" s="25"/>
      <c r="BC66" s="25"/>
      <c r="BD66" s="20"/>
      <c r="BE66" s="25"/>
      <c r="BF66" s="25"/>
      <c r="BG66" s="25"/>
      <c r="BH66" s="20"/>
      <c r="BI66" s="25"/>
      <c r="BJ66" s="25"/>
      <c r="BK66" s="25"/>
      <c r="BM66" s="25"/>
      <c r="BO66" s="25"/>
      <c r="BP66" s="25"/>
      <c r="BQ66" s="25"/>
      <c r="BS66" s="116"/>
    </row>
    <row r="67" spans="1:71" ht="9.9499999999999993" customHeight="1">
      <c r="A67" s="73"/>
      <c r="B67" s="74"/>
      <c r="C67" s="74"/>
      <c r="D67" s="33"/>
      <c r="E67" s="175"/>
      <c r="F67" s="33"/>
      <c r="G67" s="33"/>
      <c r="H67" s="92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85"/>
      <c r="V67" s="180"/>
      <c r="W67" s="181"/>
      <c r="X67" s="181"/>
      <c r="Y67" s="182"/>
      <c r="Z67" s="184"/>
      <c r="AA67" s="181"/>
      <c r="AB67" s="184"/>
      <c r="AC67" s="181"/>
      <c r="AD67" s="181"/>
      <c r="AE67" s="181"/>
      <c r="AF67" s="183"/>
      <c r="AG67" s="183"/>
      <c r="AH67" s="183"/>
      <c r="AI67" s="183"/>
      <c r="AJ67" s="181"/>
      <c r="AK67" s="181"/>
      <c r="AL67" s="181"/>
      <c r="AM67" s="181"/>
      <c r="AN67" s="184"/>
      <c r="AO67" s="184"/>
      <c r="AP67" s="184"/>
      <c r="AQ67" s="184"/>
      <c r="AR67" s="184"/>
      <c r="AS67" s="184"/>
      <c r="AT67" s="184"/>
      <c r="AU67" s="184"/>
      <c r="AV67" s="184"/>
      <c r="AW67" s="184"/>
      <c r="AX67" s="184"/>
      <c r="AY67" s="184"/>
      <c r="AZ67" s="184"/>
      <c r="BA67" s="184"/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4"/>
      <c r="BR67" s="140"/>
      <c r="BS67" s="118"/>
    </row>
    <row r="68" spans="1:71" ht="15" customHeight="1">
      <c r="A68" s="151"/>
      <c r="B68" s="226" t="str">
        <f>IF(I70="","",I70)</f>
        <v>Model 5</v>
      </c>
      <c r="C68" s="226"/>
      <c r="D68" s="34"/>
      <c r="E68" s="176" t="s">
        <v>11</v>
      </c>
      <c r="F68" s="34" t="s">
        <v>7</v>
      </c>
      <c r="G68" s="228"/>
      <c r="H68" s="82"/>
      <c r="I68" s="209" t="str">
        <f>IF(I70="","",I70)</f>
        <v>Model 5</v>
      </c>
      <c r="J68" s="209"/>
      <c r="K68" s="209"/>
      <c r="L68" s="209"/>
      <c r="M68" s="209"/>
      <c r="N68" s="209"/>
      <c r="O68" s="209"/>
      <c r="P68" s="209"/>
      <c r="Q68" s="209"/>
      <c r="R68" s="209"/>
      <c r="S68" s="209"/>
      <c r="T68" s="83"/>
      <c r="V68" s="205" t="s">
        <v>15</v>
      </c>
      <c r="W68" s="206"/>
      <c r="X68" s="206"/>
      <c r="Y68" s="206"/>
      <c r="Z68" s="206"/>
      <c r="AA68" s="206"/>
      <c r="AB68" s="206"/>
      <c r="AC68" s="206"/>
      <c r="AD68" s="206" t="s">
        <v>21</v>
      </c>
      <c r="AE68" s="206"/>
      <c r="AF68" s="206"/>
      <c r="AG68" s="206"/>
      <c r="AH68" s="198"/>
      <c r="AI68" s="198"/>
      <c r="AJ68" s="206" t="s">
        <v>73</v>
      </c>
      <c r="AK68" s="206"/>
      <c r="AL68" s="206"/>
      <c r="AM68" s="206"/>
      <c r="AN68" s="206"/>
      <c r="AO68" s="206" t="s">
        <v>74</v>
      </c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198"/>
      <c r="BG68" s="198"/>
      <c r="BH68" s="206" t="s">
        <v>75</v>
      </c>
      <c r="BI68" s="206"/>
      <c r="BJ68" s="206"/>
      <c r="BK68" s="206"/>
      <c r="BL68" s="206"/>
      <c r="BM68" s="206"/>
      <c r="BN68" s="206"/>
      <c r="BO68" s="206"/>
      <c r="BP68" s="206"/>
      <c r="BQ68" s="206"/>
      <c r="BR68" s="206" t="s">
        <v>76</v>
      </c>
      <c r="BS68" s="210"/>
    </row>
    <row r="69" spans="1:71" ht="15" customHeight="1">
      <c r="A69" s="152"/>
      <c r="B69" s="227"/>
      <c r="C69" s="227"/>
      <c r="D69" s="41" t="s">
        <v>1</v>
      </c>
      <c r="E69" s="164" t="e">
        <f>IF(AND(AD69,AF76),BL69+BN69,NA())</f>
        <v>#N/A</v>
      </c>
      <c r="F69" s="30" t="e">
        <f>IFERROR(E69/P70,NA())</f>
        <v>#N/A</v>
      </c>
      <c r="G69" s="229"/>
      <c r="H69" s="84"/>
      <c r="I69" s="78" t="s">
        <v>13</v>
      </c>
      <c r="J69" s="78" t="s">
        <v>32</v>
      </c>
      <c r="K69" s="78" t="s">
        <v>12</v>
      </c>
      <c r="L69" s="78" t="s">
        <v>9</v>
      </c>
      <c r="M69" s="78" t="s">
        <v>14</v>
      </c>
      <c r="N69" s="78" t="s">
        <v>10</v>
      </c>
      <c r="O69" s="78" t="s">
        <v>0</v>
      </c>
      <c r="P69" s="78" t="s">
        <v>8</v>
      </c>
      <c r="Q69" s="208"/>
      <c r="R69" s="208"/>
      <c r="S69" s="79"/>
      <c r="T69" s="85"/>
      <c r="V69" s="159">
        <f>IF(J70="2+",5/6,IF(J70="3+",4/6,IF(J70="4+",3/6,IF(J70="5+",2/6,IF(J70="6+",1/6,IF(J70="7+",0/6))))))</f>
        <v>0.66666666666666663</v>
      </c>
      <c r="W69" s="12" t="s">
        <v>34</v>
      </c>
      <c r="X69" s="12">
        <f>IF(V70=1,0,IF(J72="D3",5/6,IF(J72="2D3",3/6,IF(J72="D6",3.5/6,IF(J72="2D6",1,J72/6)))))</f>
        <v>0</v>
      </c>
      <c r="Y69" s="14" t="str">
        <f>"+- to hit rolls"</f>
        <v>+- to hit rolls</v>
      </c>
      <c r="Z69" s="22">
        <f>IF(AF74,IF(P72="2+",5/6,IF(P72="3+",4/6,IF(P72="4+",3/6,IF(P72="5+",2/6,IF(P72="6+",1/6,IF(P72="7+",0/6)))))),0)</f>
        <v>0.16666666666666666</v>
      </c>
      <c r="AA69" s="19" t="s">
        <v>57</v>
      </c>
      <c r="AB69" s="186">
        <f>IF(AF75,IF(S72="2+",5/6,IF(S72="3+",4/6,IF(S72="4+",3/6,IF(S72="5+",2/6,IF(S72="6+",1/6,IF(S72="7+",0/6)))))),0)</f>
        <v>0</v>
      </c>
      <c r="AC69" s="19" t="s">
        <v>56</v>
      </c>
      <c r="AD69" s="14" t="b">
        <v>1</v>
      </c>
      <c r="AE69" s="20" t="s">
        <v>46</v>
      </c>
      <c r="AF69" s="14" t="b">
        <v>0</v>
      </c>
      <c r="AG69" s="14" t="s">
        <v>52</v>
      </c>
      <c r="AH69" s="14" t="b">
        <v>0</v>
      </c>
      <c r="AI69" s="14" t="s">
        <v>72</v>
      </c>
      <c r="AJ69" s="20">
        <f>IF((V70+X69)&gt;5/6,5/6,V70+X69)</f>
        <v>0.5</v>
      </c>
      <c r="AK69" s="20" t="s">
        <v>89</v>
      </c>
      <c r="AL69" s="20">
        <f>IF(AND(AF70,X69&gt;=0),AJ76*V70,AJ76*AJ69)</f>
        <v>0</v>
      </c>
      <c r="AM69" s="20" t="s">
        <v>114</v>
      </c>
      <c r="AN69" s="20">
        <f>IF(X71&gt;0,X71,IF(AND(X72&gt;0,3&gt;V72),X72,IF(V72&gt;=2*3,5/6,IF(V72&gt;3,4/6,IF(V72=3,3/6,IF(V72&lt;=3/2,1/6,IF(V72&lt;3,2/6)))))))</f>
        <v>0.66666666666666663</v>
      </c>
      <c r="AO69" s="20" t="s">
        <v>90</v>
      </c>
      <c r="AP69" s="20">
        <f>IF((AN69+X70)&gt;5/6,5/6,AN69+X70)</f>
        <v>0.66666666666666663</v>
      </c>
      <c r="AQ69" s="20" t="s">
        <v>96</v>
      </c>
      <c r="AR69" s="21">
        <f>IF(AND(AF72,X70&gt;=0),AL75*AN69,AL75*AP69)</f>
        <v>3</v>
      </c>
      <c r="AS69" s="211" t="s">
        <v>121</v>
      </c>
      <c r="AT69" s="199">
        <f>IF(AND(AN69&lt;AP76,AF72),AB69*AL75,AP76*AL75)</f>
        <v>0</v>
      </c>
      <c r="AU69" s="211" t="s">
        <v>109</v>
      </c>
      <c r="AV69" s="20">
        <f>IF(AF72,AL75-(AL75*AN69),IF(AF71,(1/6)*AL75,0))</f>
        <v>0</v>
      </c>
      <c r="AW69" s="211" t="s">
        <v>60</v>
      </c>
      <c r="AX69" s="20">
        <f t="shared" ref="AX69:AX74" si="16">AV69*AP69</f>
        <v>0</v>
      </c>
      <c r="AY69" s="211" t="s">
        <v>122</v>
      </c>
      <c r="AZ69" s="20">
        <f>AV69*AP76</f>
        <v>0</v>
      </c>
      <c r="BA69" s="211" t="s">
        <v>110</v>
      </c>
      <c r="BB69" s="199">
        <f t="shared" ref="BB69:BB74" si="17">AT69+AZ69</f>
        <v>0</v>
      </c>
      <c r="BC69" s="211" t="s">
        <v>117</v>
      </c>
      <c r="BD69" s="20">
        <f t="shared" ref="BD69:BD74" si="18">SUM(AR69,AX69)</f>
        <v>3</v>
      </c>
      <c r="BE69" s="211" t="s">
        <v>63</v>
      </c>
      <c r="BF69" s="199">
        <f>IF((1-(V69+V73))&gt;1,1,1-(V69+V73))</f>
        <v>0.33333333333333337</v>
      </c>
      <c r="BG69" s="199" t="s">
        <v>105</v>
      </c>
      <c r="BH69" s="20">
        <f>IF(AB72&lt;0,BB69*BF70,BB69*BF69)</f>
        <v>0</v>
      </c>
      <c r="BI69" s="211" t="s">
        <v>102</v>
      </c>
      <c r="BJ69" s="199">
        <f>BH69+((BD69-BB69)*BF69)</f>
        <v>1</v>
      </c>
      <c r="BK69" s="211" t="s">
        <v>103</v>
      </c>
      <c r="BL69" s="18">
        <f>IF(AB71&gt;0,(BH69*AB71)+((BJ69-BH69)*V74),BJ69*V74)</f>
        <v>1</v>
      </c>
      <c r="BM69" s="211" t="s">
        <v>65</v>
      </c>
      <c r="BN69" s="18">
        <f>(AL74*Z72)+(AB70*BB69)</f>
        <v>0</v>
      </c>
      <c r="BO69" s="211" t="s">
        <v>64</v>
      </c>
      <c r="BP69" s="199">
        <f>IF(AD69,BL69+BN69,NA())</f>
        <v>1</v>
      </c>
      <c r="BQ69" s="123" t="s">
        <v>46</v>
      </c>
      <c r="BR69" s="18">
        <f>IFERROR(IF(AD69,BP69,0)+IF(AD70,BP70,0)+IF(AD71,BP71,0)+IF(AD72,BP72,0)+IF(AD73,BP73,0)+IF(AD74,BP74,0),NA())</f>
        <v>3.5</v>
      </c>
      <c r="BS69" s="160" t="s">
        <v>67</v>
      </c>
    </row>
    <row r="70" spans="1:71" ht="15" customHeight="1">
      <c r="A70" s="152"/>
      <c r="B70" s="227"/>
      <c r="C70" s="227"/>
      <c r="D70" s="41" t="s">
        <v>2</v>
      </c>
      <c r="E70" s="164" t="e">
        <f>IF(AND(AD70,AF76),BL70+BN70,NA())</f>
        <v>#N/A</v>
      </c>
      <c r="F70" s="30" t="e">
        <f>IFERROR(E70/P70,NA())</f>
        <v>#N/A</v>
      </c>
      <c r="G70" s="229"/>
      <c r="H70" s="84"/>
      <c r="I70" s="5" t="s">
        <v>106</v>
      </c>
      <c r="J70" s="5" t="s">
        <v>20</v>
      </c>
      <c r="K70" s="5" t="s">
        <v>18</v>
      </c>
      <c r="L70" s="5">
        <v>6</v>
      </c>
      <c r="M70" s="5">
        <v>4</v>
      </c>
      <c r="N70" s="5">
        <v>0</v>
      </c>
      <c r="O70" s="5">
        <v>1</v>
      </c>
      <c r="P70" s="5">
        <v>25</v>
      </c>
      <c r="Q70" s="208"/>
      <c r="R70" s="208"/>
      <c r="S70" s="79"/>
      <c r="T70" s="85"/>
      <c r="V70" s="159">
        <f>(IF(K70="D3",5/6,IF(K70="2D3",3/6,IF(K70="D6",3.5/6,IF(K70="Auto Hit",1,IF(K70="2+",5/6,IF(K70="3+",4/6,IF(K70="4+",3/6,IF(K70="5+",2/6,IF(K70="6+",1/6,0))))))))))</f>
        <v>0.5</v>
      </c>
      <c r="W70" s="12" t="s">
        <v>35</v>
      </c>
      <c r="X70" s="12">
        <f>IF(M72="D3",5/6,IF(M72="2D3",3/6,IF(M72="D6",3.5/6,IF(M72="2D6",1,M72/6))))</f>
        <v>0</v>
      </c>
      <c r="Y70" s="14" t="str">
        <f>"+- to wound rolls"</f>
        <v>+- to wound rolls</v>
      </c>
      <c r="Z70" s="22">
        <f>IF(AF74,IF(P73="D3",2,IF(P73="2D3",4,IF(P73="D6",3.5,IF(P73="2D6",7,P73)))),0)</f>
        <v>0</v>
      </c>
      <c r="AA70" s="14" t="s">
        <v>41</v>
      </c>
      <c r="AB70" s="22">
        <f>IF(AF75,IF(S73="D3",2,IF(S73="2D3",4,IF(S73="D6",3.5,IF(S73="2D6",7,S73)))),0)</f>
        <v>0</v>
      </c>
      <c r="AC70" s="14" t="s">
        <v>43</v>
      </c>
      <c r="AD70" s="14" t="b">
        <v>1</v>
      </c>
      <c r="AE70" s="20" t="s">
        <v>47</v>
      </c>
      <c r="AF70" s="14" t="b">
        <v>1</v>
      </c>
      <c r="AG70" s="14" t="s">
        <v>54</v>
      </c>
      <c r="AH70" s="14" t="b">
        <f>(AND(NOT(AF69),NOT(AF70)))</f>
        <v>0</v>
      </c>
      <c r="AI70" s="14" t="s">
        <v>119</v>
      </c>
      <c r="AJ70" s="20">
        <f>IF(Z69=0,0,IF((Z69+X69)&gt;5/6,5/6,Z69+X69))</f>
        <v>0.16666666666666666</v>
      </c>
      <c r="AK70" s="20" t="s">
        <v>118</v>
      </c>
      <c r="AL70" s="20">
        <f>IF(AND(V70&lt;AJ70,AF70),Z69*AJ76,AJ70*AJ76)</f>
        <v>0</v>
      </c>
      <c r="AM70" s="20" t="s">
        <v>116</v>
      </c>
      <c r="AN70" s="20">
        <f>IF(X71&gt;0,X71,IF(AND(X72&gt;0,4&gt;V72),X72,IF(V72&gt;=2*4,5/6,IF(V72&gt;4,4/6,IF(V72=4,3/6,IF(V72&lt;=4/2,1/6,IF(V72&lt;4,2/6)))))))</f>
        <v>0.5</v>
      </c>
      <c r="AO70" s="20" t="s">
        <v>91</v>
      </c>
      <c r="AP70" s="20">
        <f>IF((AN70+X70)&gt;5/6,5/6,AN70+X70)</f>
        <v>0.5</v>
      </c>
      <c r="AQ70" s="20" t="s">
        <v>97</v>
      </c>
      <c r="AR70" s="21">
        <f>IF(AND(AF72,X70&gt;=0),AL75*AN70,AL75*AP70)</f>
        <v>2.25</v>
      </c>
      <c r="AS70" s="211"/>
      <c r="AT70" s="199">
        <f>IF(AND(AN70&lt;AP76,AF72),AB69*AL75,AP76*AL75)</f>
        <v>0</v>
      </c>
      <c r="AU70" s="211"/>
      <c r="AV70" s="20">
        <f>IF(AF72,AL75-(AL75*AN70),IF(AF71,(1/6)*AL75,0))</f>
        <v>0</v>
      </c>
      <c r="AW70" s="211"/>
      <c r="AX70" s="20">
        <f t="shared" si="16"/>
        <v>0</v>
      </c>
      <c r="AY70" s="211"/>
      <c r="AZ70" s="20">
        <f>AV70*AP76</f>
        <v>0</v>
      </c>
      <c r="BA70" s="211"/>
      <c r="BB70" s="199">
        <f t="shared" si="17"/>
        <v>0</v>
      </c>
      <c r="BC70" s="211"/>
      <c r="BD70" s="20">
        <f t="shared" si="18"/>
        <v>2.25</v>
      </c>
      <c r="BE70" s="211"/>
      <c r="BF70" s="199">
        <f>IF((1-(V69+AB72))&gt;1,1,1-(V69+AB72))</f>
        <v>0.33333333333333337</v>
      </c>
      <c r="BG70" s="199" t="s">
        <v>104</v>
      </c>
      <c r="BH70" s="20">
        <f>IF(AB72&lt;0,BB70*BF70,BB70*BF69)</f>
        <v>0</v>
      </c>
      <c r="BI70" s="211"/>
      <c r="BJ70" s="199">
        <f>BH70+((BD70-BB70)*BF69)</f>
        <v>0.75000000000000011</v>
      </c>
      <c r="BK70" s="211"/>
      <c r="BL70" s="18">
        <f>IF(AB71&gt;0,(BH70*AB71)+((BJ70-BH70)*V74),BJ70*V74)</f>
        <v>0.75000000000000011</v>
      </c>
      <c r="BM70" s="211"/>
      <c r="BN70" s="18">
        <f>(AL74*Z72)+(AB70*BB70)</f>
        <v>0</v>
      </c>
      <c r="BO70" s="211"/>
      <c r="BP70" s="199">
        <f t="shared" ref="BP70:BP74" si="19">IF(AD70,BL70+BN70,NA())</f>
        <v>0.75000000000000011</v>
      </c>
      <c r="BQ70" s="123" t="s">
        <v>47</v>
      </c>
      <c r="BR70" s="18">
        <f>IFERROR(BR69/AD75,NA())</f>
        <v>0.58333333333333337</v>
      </c>
      <c r="BS70" s="160" t="s">
        <v>11</v>
      </c>
    </row>
    <row r="71" spans="1:71" ht="15" customHeight="1">
      <c r="A71" s="152"/>
      <c r="B71" s="227"/>
      <c r="C71" s="227"/>
      <c r="D71" s="41" t="s">
        <v>3</v>
      </c>
      <c r="E71" s="164" t="e">
        <f>IF(AND(AD71,AF76),BL71+BN71,NA())</f>
        <v>#N/A</v>
      </c>
      <c r="F71" s="30" t="e">
        <f>IFERROR(E71/P70,NA())</f>
        <v>#N/A</v>
      </c>
      <c r="G71" s="229"/>
      <c r="H71" s="84"/>
      <c r="I71" s="216"/>
      <c r="J71" s="216"/>
      <c r="K71" s="216"/>
      <c r="L71" s="216"/>
      <c r="M71" s="216"/>
      <c r="N71" s="216"/>
      <c r="O71" s="216"/>
      <c r="P71" s="216"/>
      <c r="Q71" s="216"/>
      <c r="R71" s="216"/>
      <c r="S71" s="216"/>
      <c r="T71" s="85"/>
      <c r="V71" s="161">
        <f>(IF(L70="D3",2,IF(L70="2D3",4,IF(L70="D6",3.5,IF(L70="2D6",7,IF(L70="3D6",10.5,L70))))))</f>
        <v>6</v>
      </c>
      <c r="W71" s="12" t="s">
        <v>36</v>
      </c>
      <c r="X71" s="12">
        <f>IF(AND(AF73,K75="Always"),IF(M75="2+",5/6,IF(M75="3+",4/6,IF(M75="4+",3/6,IF(M75="5+",2/6,IF(M75="6+",1/6,IF(M75="7+",0/6)))))),0)</f>
        <v>0</v>
      </c>
      <c r="Y71" s="19" t="s">
        <v>33</v>
      </c>
      <c r="Z71" s="22">
        <f>IF(AF74,IF(P74="D3",2,IF(P74="2D3",4,IF(P74="D6",3.5,IF(P74="2D6",7,P74)))),0)</f>
        <v>0</v>
      </c>
      <c r="AA71" s="14" t="s">
        <v>42</v>
      </c>
      <c r="AB71" s="22">
        <f>IF(AF75,IF(S74="D3",2,IF(S74="2D3",4,IF(S74="D6",3.5,IF(S74="2D6",7,S74)))),0)</f>
        <v>0</v>
      </c>
      <c r="AC71" s="14" t="s">
        <v>44</v>
      </c>
      <c r="AD71" s="14" t="b">
        <v>1</v>
      </c>
      <c r="AE71" s="20" t="s">
        <v>48</v>
      </c>
      <c r="AF71" s="14" t="b">
        <v>0</v>
      </c>
      <c r="AG71" s="14" t="s">
        <v>53</v>
      </c>
      <c r="AH71" s="14" t="b">
        <f>(AND(NOT(AF71),NOT(AF72)))</f>
        <v>1</v>
      </c>
      <c r="AI71" s="14" t="s">
        <v>120</v>
      </c>
      <c r="AJ71" s="20">
        <f>IF(AND(AF70,X69&gt;=0),V71*V70,V71*AJ69)</f>
        <v>3</v>
      </c>
      <c r="AK71" s="20" t="s">
        <v>112</v>
      </c>
      <c r="AL71" s="20">
        <f>IF(OR(AF69,AF70),IF(AF70,AJ76-(V70*AJ76),(1/6)*AJ76),0)</f>
        <v>0</v>
      </c>
      <c r="AM71" s="20" t="s">
        <v>61</v>
      </c>
      <c r="AN71" s="20">
        <f>IF(X71&gt;0,X71,IF(AND(X72&gt;0,5&gt;V72),X72,IF(V72&gt;=2*5,5/6,IF(V72&gt;5,4/6,IF(V72=5,3/6,IF(V72&lt;=5/2,1/6,IF(V72&lt;5,2/6)))))))</f>
        <v>0.33333333333333331</v>
      </c>
      <c r="AO71" s="20" t="s">
        <v>92</v>
      </c>
      <c r="AP71" s="20">
        <f>IF((AN71+X70)&gt;5/6,5/6,AN71+X70)</f>
        <v>0.33333333333333331</v>
      </c>
      <c r="AQ71" s="20" t="s">
        <v>98</v>
      </c>
      <c r="AR71" s="21">
        <f>IF(AND(AF72,X70&gt;=0),AL75*AN71,AL75*AP71)</f>
        <v>1.5</v>
      </c>
      <c r="AS71" s="211"/>
      <c r="AT71" s="199">
        <f>IF(AND(AN71&lt;AP76,AF72),AB69*AL75,AP76*AL75)</f>
        <v>0</v>
      </c>
      <c r="AU71" s="211"/>
      <c r="AV71" s="20">
        <f>IF(AF72,AL75-(AL75*AN71),IF(AF71,(1/6)*AL75,0))</f>
        <v>0</v>
      </c>
      <c r="AW71" s="211"/>
      <c r="AX71" s="20">
        <f t="shared" si="16"/>
        <v>0</v>
      </c>
      <c r="AY71" s="211"/>
      <c r="AZ71" s="20">
        <f>AV71*AP76</f>
        <v>0</v>
      </c>
      <c r="BA71" s="211"/>
      <c r="BB71" s="199">
        <f t="shared" si="17"/>
        <v>0</v>
      </c>
      <c r="BC71" s="211"/>
      <c r="BD71" s="20">
        <f t="shared" si="18"/>
        <v>1.5</v>
      </c>
      <c r="BE71" s="211"/>
      <c r="BF71" s="199"/>
      <c r="BG71" s="199"/>
      <c r="BH71" s="20">
        <f>IF(AB72&lt;0,BB71*BF70,BB71*BF69)</f>
        <v>0</v>
      </c>
      <c r="BI71" s="211"/>
      <c r="BJ71" s="199">
        <f>BH71+((BD71-BB71)*BF69)</f>
        <v>0.5</v>
      </c>
      <c r="BK71" s="211"/>
      <c r="BL71" s="18">
        <f>IF(AB71&gt;0,(BH71*AB71)+((BJ71-BH71)*V74),BJ71*V74)</f>
        <v>0.5</v>
      </c>
      <c r="BM71" s="211"/>
      <c r="BN71" s="18">
        <f>(AL74*Z72)+(AB70*BB71)</f>
        <v>0</v>
      </c>
      <c r="BO71" s="211"/>
      <c r="BP71" s="199">
        <f t="shared" si="19"/>
        <v>0.5</v>
      </c>
      <c r="BQ71" s="123" t="s">
        <v>48</v>
      </c>
      <c r="BS71" s="116"/>
    </row>
    <row r="72" spans="1:71" ht="15" customHeight="1">
      <c r="A72" s="152"/>
      <c r="B72" s="153"/>
      <c r="C72" s="153"/>
      <c r="D72" s="41" t="s">
        <v>4</v>
      </c>
      <c r="E72" s="164" t="e">
        <f>IF(AND(AD72,AF76),BL72+BN72,NA())</f>
        <v>#N/A</v>
      </c>
      <c r="F72" s="30" t="e">
        <f>IFERROR(E72/P70,NA())</f>
        <v>#N/A</v>
      </c>
      <c r="G72" s="229"/>
      <c r="H72" s="84"/>
      <c r="I72" s="191" t="str">
        <f>"+- to hit"</f>
        <v>+- to hit</v>
      </c>
      <c r="J72" s="5">
        <v>0</v>
      </c>
      <c r="K72" s="79"/>
      <c r="L72" s="191" t="str">
        <f>"+- to wound"</f>
        <v>+- to wound</v>
      </c>
      <c r="M72" s="5">
        <v>0</v>
      </c>
      <c r="N72" s="208" t="s">
        <v>24</v>
      </c>
      <c r="O72" s="208"/>
      <c r="P72" s="5" t="s">
        <v>19</v>
      </c>
      <c r="Q72" s="208" t="s">
        <v>25</v>
      </c>
      <c r="R72" s="208"/>
      <c r="S72" s="5" t="s">
        <v>19</v>
      </c>
      <c r="T72" s="86"/>
      <c r="V72" s="161">
        <f>IF(M70="D3",2,IF(M70="2D3",4,IF(M70="D6",3.5,IF(M70="2D6",7,M70))))</f>
        <v>4</v>
      </c>
      <c r="W72" s="12" t="s">
        <v>38</v>
      </c>
      <c r="X72" s="12">
        <f>IF(AND(AF73,K75="If T&gt;S"),IF(M75="2+",5/6,IF(M75="3+",4/6,IF(M75="4+",3/6,IF(M75="5+",2/6,IF(M75="6+",1/6,IF(M75="7+",0/6)))))),0)</f>
        <v>0</v>
      </c>
      <c r="Y72" s="14" t="s">
        <v>39</v>
      </c>
      <c r="Z72" s="22">
        <f>IF(AF74,IF(P75="D3",2,IF(P75="2D3",4,IF(P75="D6",3.5,IF(P75="2D6",7,P75)))),0)</f>
        <v>0</v>
      </c>
      <c r="AA72" s="14" t="s">
        <v>40</v>
      </c>
      <c r="AB72" s="22">
        <f>IF(AF75,IF(S75="D3",-2/6,IF(S75="2D3",-4/6,IF(S75="D6",-3.5/6,IF(S75="2D6",-7/6,S75/6)))),0)</f>
        <v>0</v>
      </c>
      <c r="AC72" s="14" t="s">
        <v>59</v>
      </c>
      <c r="AD72" s="14" t="b">
        <v>1</v>
      </c>
      <c r="AE72" s="20" t="s">
        <v>49</v>
      </c>
      <c r="AF72" s="14" t="b">
        <v>0</v>
      </c>
      <c r="AG72" s="14" t="s">
        <v>55</v>
      </c>
      <c r="AH72" s="14"/>
      <c r="AI72" s="14"/>
      <c r="AJ72" s="20">
        <f>IF(AND(V70&lt;AJ70,AF70),Z69*V71,AJ70*V71)</f>
        <v>1</v>
      </c>
      <c r="AK72" s="20" t="s">
        <v>109</v>
      </c>
      <c r="AL72" s="22">
        <f>AL71*AJ69</f>
        <v>0</v>
      </c>
      <c r="AM72" s="12" t="s">
        <v>115</v>
      </c>
      <c r="AN72" s="20">
        <f>IF(X71&gt;0,X71,IF(AND(X72&gt;0,6&gt;V72),X72,IF(V72&gt;=2*6,5/6,IF(V72&gt;6,4/6,IF(V72=6,3/6,IF(V72&lt;=6/2,1/6,IF(V72&lt;6,2/6)))))))</f>
        <v>0.33333333333333331</v>
      </c>
      <c r="AO72" s="20" t="s">
        <v>93</v>
      </c>
      <c r="AP72" s="20">
        <f>IF((AN72+X70)&gt;5/6,5/6,AN72+X70)</f>
        <v>0.33333333333333331</v>
      </c>
      <c r="AQ72" s="20" t="s">
        <v>99</v>
      </c>
      <c r="AR72" s="21">
        <f>IF(AND(AF72,X70&gt;=0),AL75*AN72,AL75*AP72)</f>
        <v>1.5</v>
      </c>
      <c r="AS72" s="211"/>
      <c r="AT72" s="199">
        <f>IF(AND(AN72&lt;AP76,AF72),AB69*AL75,AP76*AL75)</f>
        <v>0</v>
      </c>
      <c r="AU72" s="211"/>
      <c r="AV72" s="20">
        <f>IF(AF72,AL75-(AL75*AN72),IF(AF71,(1/6)*AL75,0))</f>
        <v>0</v>
      </c>
      <c r="AW72" s="211"/>
      <c r="AX72" s="20">
        <f t="shared" si="16"/>
        <v>0</v>
      </c>
      <c r="AY72" s="211"/>
      <c r="AZ72" s="20">
        <f>AV72*AP76</f>
        <v>0</v>
      </c>
      <c r="BA72" s="211"/>
      <c r="BB72" s="199">
        <f t="shared" si="17"/>
        <v>0</v>
      </c>
      <c r="BC72" s="211"/>
      <c r="BD72" s="20">
        <f t="shared" si="18"/>
        <v>1.5</v>
      </c>
      <c r="BE72" s="211"/>
      <c r="BF72" s="199"/>
      <c r="BG72" s="199"/>
      <c r="BH72" s="20">
        <f>IF(AB72&lt;0,BB72*BF70,BB72*BF69)</f>
        <v>0</v>
      </c>
      <c r="BI72" s="211"/>
      <c r="BJ72" s="199">
        <f>BH72+((BD72-BB72)*BF69)</f>
        <v>0.5</v>
      </c>
      <c r="BK72" s="211"/>
      <c r="BL72" s="18">
        <f>IF(AB71&gt;0,(BH72*AB71)+((BJ72-BH72)*V74),BJ72*V74)</f>
        <v>0.5</v>
      </c>
      <c r="BM72" s="211"/>
      <c r="BN72" s="18">
        <f>(AL74*Z72)+(AB70*BB72)</f>
        <v>0</v>
      </c>
      <c r="BO72" s="211"/>
      <c r="BP72" s="199">
        <f t="shared" si="19"/>
        <v>0.5</v>
      </c>
      <c r="BQ72" s="123" t="s">
        <v>49</v>
      </c>
      <c r="BS72" s="116"/>
    </row>
    <row r="73" spans="1:71" ht="15" customHeight="1">
      <c r="A73" s="152"/>
      <c r="B73" s="153"/>
      <c r="C73" s="153"/>
      <c r="D73" s="41" t="s">
        <v>5</v>
      </c>
      <c r="E73" s="164" t="e">
        <f>IF(AND(AD73,AF76),BL73+BN73,NA())</f>
        <v>#N/A</v>
      </c>
      <c r="F73" s="30" t="e">
        <f>IFERROR(E73/P70,NA())</f>
        <v>#N/A</v>
      </c>
      <c r="G73" s="229"/>
      <c r="H73" s="87"/>
      <c r="I73" s="80"/>
      <c r="J73" s="191" t="s">
        <v>16</v>
      </c>
      <c r="K73" s="208" t="s">
        <v>17</v>
      </c>
      <c r="L73" s="208"/>
      <c r="M73" s="208"/>
      <c r="N73" s="208" t="s">
        <v>28</v>
      </c>
      <c r="O73" s="208"/>
      <c r="P73" s="5">
        <v>0</v>
      </c>
      <c r="Q73" s="208" t="s">
        <v>27</v>
      </c>
      <c r="R73" s="208"/>
      <c r="S73" s="5">
        <v>0</v>
      </c>
      <c r="T73" s="86"/>
      <c r="V73" s="161">
        <f>IF(N70="D3",-2/6,IF(N70="2D3",-4/6,IF(N70="D6",-3.5/6,IF(N70="2D6",-7/6,N70/6))))</f>
        <v>0</v>
      </c>
      <c r="W73" s="12" t="s">
        <v>37</v>
      </c>
      <c r="X73" s="12"/>
      <c r="Y73" s="23"/>
      <c r="AA73" s="19"/>
      <c r="AC73" s="19"/>
      <c r="AD73" s="23" t="b">
        <v>1</v>
      </c>
      <c r="AE73" s="20" t="s">
        <v>50</v>
      </c>
      <c r="AF73" s="14" t="b">
        <v>0</v>
      </c>
      <c r="AG73" s="14" t="s">
        <v>33</v>
      </c>
      <c r="AH73" s="14"/>
      <c r="AI73" s="14"/>
      <c r="AJ73" s="20">
        <f>IF(AF70,V71-(V70*V71),IF(AF69,(1/6)*V71,0))</f>
        <v>3</v>
      </c>
      <c r="AK73" s="20" t="s">
        <v>60</v>
      </c>
      <c r="AL73" s="24">
        <f>AL71*AJ70</f>
        <v>0</v>
      </c>
      <c r="AM73" s="25" t="s">
        <v>111</v>
      </c>
      <c r="AN73" s="20">
        <f>IF(X71&gt;0,X71,IF(AND(X72&gt;0,7&gt;V72),X72,IF(V72&gt;=2*7,5/6,IF(V72&gt;7,4/6,IF(V72=7,3/6,IF(V72&lt;=7/2,1/6,IF(V72&lt;7,2/6)))))))</f>
        <v>0.33333333333333331</v>
      </c>
      <c r="AO73" s="20" t="s">
        <v>94</v>
      </c>
      <c r="AP73" s="20">
        <f>IF((AN73+X70)&gt;5/6,5/6,AN73+X70)</f>
        <v>0.33333333333333331</v>
      </c>
      <c r="AQ73" s="20" t="s">
        <v>100</v>
      </c>
      <c r="AR73" s="21">
        <f>IF(AND(AF72,X70&gt;=0),AL75*AN73,AL75*AP73)</f>
        <v>1.5</v>
      </c>
      <c r="AS73" s="211"/>
      <c r="AT73" s="199">
        <f>IF(AND(AN73&lt;AP76,AF72),AB69*AL75,AP76*AL75)</f>
        <v>0</v>
      </c>
      <c r="AU73" s="211"/>
      <c r="AV73" s="20">
        <f>IF(AF72,AL75-(AL75*AN73),IF(AF71,(1/6)*AL75,0))</f>
        <v>0</v>
      </c>
      <c r="AW73" s="211"/>
      <c r="AX73" s="20">
        <f t="shared" si="16"/>
        <v>0</v>
      </c>
      <c r="AY73" s="211"/>
      <c r="AZ73" s="20">
        <f>AV73*AP76</f>
        <v>0</v>
      </c>
      <c r="BA73" s="211"/>
      <c r="BB73" s="199">
        <f t="shared" si="17"/>
        <v>0</v>
      </c>
      <c r="BC73" s="211"/>
      <c r="BD73" s="20">
        <f t="shared" si="18"/>
        <v>1.5</v>
      </c>
      <c r="BE73" s="211"/>
      <c r="BF73" s="199"/>
      <c r="BG73" s="199"/>
      <c r="BH73" s="20">
        <f>IF(AB72&lt;0,BB73*BF70,BB73*BF69)</f>
        <v>0</v>
      </c>
      <c r="BI73" s="211"/>
      <c r="BJ73" s="199">
        <f>BH73+((BD73-BB73)*BF69)</f>
        <v>0.5</v>
      </c>
      <c r="BK73" s="211"/>
      <c r="BL73" s="18">
        <f>IF(AB71&gt;0,(BH73*AB71)+((BJ73-BH73)*V74),BJ73*V74)</f>
        <v>0.5</v>
      </c>
      <c r="BM73" s="211"/>
      <c r="BN73" s="18">
        <f>(AL74*Z72)+(AB70*BB73)</f>
        <v>0</v>
      </c>
      <c r="BO73" s="211"/>
      <c r="BP73" s="199">
        <f t="shared" si="19"/>
        <v>0.5</v>
      </c>
      <c r="BQ73" s="123" t="s">
        <v>50</v>
      </c>
      <c r="BS73" s="116"/>
    </row>
    <row r="74" spans="1:71" ht="15" customHeight="1">
      <c r="A74" s="55"/>
      <c r="B74" s="56"/>
      <c r="C74" s="56"/>
      <c r="D74" s="41" t="s">
        <v>6</v>
      </c>
      <c r="E74" s="164" t="e">
        <f>IF(AND(AD74,AF76),BL74+BN74,NA())</f>
        <v>#N/A</v>
      </c>
      <c r="F74" s="30" t="e">
        <f>IFERROR(E74/P70,NA())</f>
        <v>#N/A</v>
      </c>
      <c r="G74" s="229"/>
      <c r="H74" s="84"/>
      <c r="I74" s="207" t="s">
        <v>30</v>
      </c>
      <c r="J74" s="207"/>
      <c r="K74" s="207" t="s">
        <v>31</v>
      </c>
      <c r="L74" s="207"/>
      <c r="M74" s="207"/>
      <c r="N74" s="208" t="s">
        <v>29</v>
      </c>
      <c r="O74" s="208"/>
      <c r="P74" s="5">
        <v>0</v>
      </c>
      <c r="Q74" s="208" t="s">
        <v>45</v>
      </c>
      <c r="R74" s="208"/>
      <c r="S74" s="5">
        <v>0</v>
      </c>
      <c r="T74" s="86"/>
      <c r="V74" s="161">
        <f>IF(O70="D3",2,IF(O70="2D3",4,IF(O70="D6",3.5,IF(O70="2D6",7,IF(O70="2D6 pick highest",161/36,IF(O70="Less than 3 counts as 3",4,O70))))))</f>
        <v>1</v>
      </c>
      <c r="W74" s="12" t="s">
        <v>23</v>
      </c>
      <c r="X74" s="12"/>
      <c r="Y74" s="23"/>
      <c r="AA74" s="14"/>
      <c r="AB74" s="22"/>
      <c r="AC74" s="14"/>
      <c r="AD74" s="23" t="b">
        <v>1</v>
      </c>
      <c r="AE74" s="20" t="s">
        <v>51</v>
      </c>
      <c r="AF74" s="14" t="b">
        <v>1</v>
      </c>
      <c r="AG74" s="19" t="s">
        <v>57</v>
      </c>
      <c r="AH74" s="19"/>
      <c r="AI74" s="19"/>
      <c r="AJ74" s="20">
        <f>AJ73*AJ69</f>
        <v>1.5</v>
      </c>
      <c r="AK74" s="14" t="s">
        <v>113</v>
      </c>
      <c r="AL74" s="20">
        <f>SUM(AJ72,AJ75,AL70,AL73)</f>
        <v>1.5</v>
      </c>
      <c r="AM74" s="25" t="s">
        <v>117</v>
      </c>
      <c r="AN74" s="20">
        <f>IF(X71&gt;0,X71,IF(AND(X72&gt;0,8&gt;V72),X72,IF(V72&gt;=2*8,5/6,IF(V72&gt;8,4/6,IF(V72=8,3/6,IF(V72&lt;=8/2,1/6,IF(V72&lt;8,2/6)))))))</f>
        <v>0.16666666666666666</v>
      </c>
      <c r="AO74" s="20" t="s">
        <v>95</v>
      </c>
      <c r="AP74" s="20">
        <f>IF((AN74+X70)&gt;5/6,5/6,AN74+X70)</f>
        <v>0.16666666666666666</v>
      </c>
      <c r="AQ74" s="20" t="s">
        <v>101</v>
      </c>
      <c r="AR74" s="20">
        <f>IF(AND(AF72,X70&gt;=0),AL75*AN74,AL75*AP74)</f>
        <v>0.75</v>
      </c>
      <c r="AS74" s="211"/>
      <c r="AT74" s="199">
        <f>IF(AND(AN74&lt;AP76,AF72),AB69*AL75,AP76*AL75)</f>
        <v>0</v>
      </c>
      <c r="AU74" s="211"/>
      <c r="AV74" s="20">
        <f>IF(AF72,AL75-(AL75*AN74),IF(AF71,(1/6)*AL75,0))</f>
        <v>0</v>
      </c>
      <c r="AW74" s="211"/>
      <c r="AX74" s="20">
        <f t="shared" si="16"/>
        <v>0</v>
      </c>
      <c r="AY74" s="211"/>
      <c r="AZ74" s="20">
        <f>AV74*AP76</f>
        <v>0</v>
      </c>
      <c r="BA74" s="211"/>
      <c r="BB74" s="199">
        <f t="shared" si="17"/>
        <v>0</v>
      </c>
      <c r="BC74" s="211"/>
      <c r="BD74" s="20">
        <f t="shared" si="18"/>
        <v>0.75</v>
      </c>
      <c r="BE74" s="211"/>
      <c r="BF74" s="199"/>
      <c r="BG74" s="199"/>
      <c r="BH74" s="20">
        <f>IF(AB72&lt;0,BB74*BF70,BB74*BF69)</f>
        <v>0</v>
      </c>
      <c r="BI74" s="211"/>
      <c r="BJ74" s="199">
        <f>BH74+((BD74-BB74)*BF69)</f>
        <v>0.25</v>
      </c>
      <c r="BK74" s="211"/>
      <c r="BL74" s="18">
        <f>IF(AB71&gt;0,(BH74*AB71)+((BJ74-BH74)*V74),BJ74*V74)</f>
        <v>0.25</v>
      </c>
      <c r="BM74" s="211"/>
      <c r="BN74" s="18">
        <f>(AL74*Z72)+(AB70*BB74)</f>
        <v>0</v>
      </c>
      <c r="BO74" s="211"/>
      <c r="BP74" s="199">
        <f t="shared" si="19"/>
        <v>0.25</v>
      </c>
      <c r="BQ74" s="123" t="s">
        <v>51</v>
      </c>
      <c r="BS74" s="116"/>
    </row>
    <row r="75" spans="1:71" ht="15" customHeight="1">
      <c r="A75" s="55"/>
      <c r="B75" s="56"/>
      <c r="C75" s="56"/>
      <c r="D75" s="49"/>
      <c r="E75" s="177"/>
      <c r="F75" s="49"/>
      <c r="G75" s="229"/>
      <c r="H75" s="84"/>
      <c r="I75" s="191"/>
      <c r="J75" s="191"/>
      <c r="K75" s="5" t="s">
        <v>68</v>
      </c>
      <c r="L75" s="193" t="s">
        <v>69</v>
      </c>
      <c r="M75" s="5" t="s">
        <v>18</v>
      </c>
      <c r="N75" s="208" t="s">
        <v>26</v>
      </c>
      <c r="O75" s="208"/>
      <c r="P75" s="5">
        <v>0</v>
      </c>
      <c r="Q75" s="217" t="s">
        <v>58</v>
      </c>
      <c r="R75" s="217"/>
      <c r="S75" s="5">
        <v>0</v>
      </c>
      <c r="T75" s="86"/>
      <c r="V75" s="162" t="str">
        <f>IF(AH69,C76,"")</f>
        <v/>
      </c>
      <c r="W75" s="12" t="s">
        <v>88</v>
      </c>
      <c r="X75" s="12"/>
      <c r="Y75" s="23"/>
      <c r="AA75" s="14"/>
      <c r="AB75" s="22"/>
      <c r="AC75" s="14"/>
      <c r="AD75" s="23">
        <f>COUNTIF(AD69:AD74,TRUE)</f>
        <v>6</v>
      </c>
      <c r="AE75" s="20" t="s">
        <v>66</v>
      </c>
      <c r="AF75" s="14" t="b">
        <v>0</v>
      </c>
      <c r="AG75" s="14" t="s">
        <v>56</v>
      </c>
      <c r="AH75" s="14"/>
      <c r="AI75" s="14"/>
      <c r="AJ75" s="20">
        <f>AJ70*AJ73</f>
        <v>0.5</v>
      </c>
      <c r="AK75" s="20" t="s">
        <v>110</v>
      </c>
      <c r="AL75" s="20">
        <f>IF(V70=1,V71,SUM(AJ71,AJ74,AL69,AL72)+(Z71*AL74)-(Z72*AL74))</f>
        <v>4.5</v>
      </c>
      <c r="AM75" s="20" t="s">
        <v>62</v>
      </c>
      <c r="AN75" s="20"/>
      <c r="AO75" s="20"/>
      <c r="AP75" s="20"/>
      <c r="AQ75" s="20"/>
      <c r="AR75" s="20"/>
      <c r="AS75" s="199"/>
      <c r="AT75" s="199"/>
      <c r="AU75" s="199"/>
      <c r="AV75" s="20"/>
      <c r="AW75" s="199"/>
      <c r="AX75" s="20"/>
      <c r="AY75" s="199"/>
      <c r="AZ75" s="20"/>
      <c r="BA75" s="199"/>
      <c r="BB75" s="199"/>
      <c r="BC75" s="199"/>
      <c r="BD75" s="20"/>
      <c r="BE75" s="199"/>
      <c r="BF75" s="199"/>
      <c r="BG75" s="199"/>
      <c r="BH75" s="20"/>
      <c r="BI75" s="199"/>
      <c r="BJ75" s="199"/>
      <c r="BK75" s="199"/>
      <c r="BM75" s="199"/>
      <c r="BO75" s="199"/>
      <c r="BP75" s="199"/>
      <c r="BQ75" s="199"/>
      <c r="BS75" s="116"/>
    </row>
    <row r="76" spans="1:71" ht="15" customHeight="1">
      <c r="A76" s="55"/>
      <c r="B76" s="158" t="s">
        <v>84</v>
      </c>
      <c r="C76" s="139">
        <v>1</v>
      </c>
      <c r="D76" s="194" t="s">
        <v>22</v>
      </c>
      <c r="E76" s="179">
        <f>IFERROR(BR70,NA())</f>
        <v>0.58333333333333337</v>
      </c>
      <c r="F76" s="3">
        <f>IFERROR(E76/P70,NA())</f>
        <v>2.3333333333333334E-2</v>
      </c>
      <c r="G76" s="229"/>
      <c r="H76" s="84"/>
      <c r="I76" s="80"/>
      <c r="J76" s="80"/>
      <c r="K76" s="80"/>
      <c r="L76" s="190"/>
      <c r="M76" s="193"/>
      <c r="N76" s="79"/>
      <c r="O76" s="190"/>
      <c r="P76" s="79"/>
      <c r="Q76" s="81"/>
      <c r="R76" s="81"/>
      <c r="S76" s="79"/>
      <c r="T76" s="88"/>
      <c r="V76" s="161"/>
      <c r="W76" s="12"/>
      <c r="X76" s="12"/>
      <c r="Y76" s="23"/>
      <c r="AA76" s="14"/>
      <c r="AB76" s="22"/>
      <c r="AC76" s="14"/>
      <c r="AD76" s="14" t="b">
        <v>1</v>
      </c>
      <c r="AE76" s="20" t="s">
        <v>70</v>
      </c>
      <c r="AF76" s="14" t="b">
        <v>0</v>
      </c>
      <c r="AG76" s="14" t="s">
        <v>71</v>
      </c>
      <c r="AH76" s="14"/>
      <c r="AI76" s="14"/>
      <c r="AJ76" s="20">
        <f>Z70*(AJ72+AJ75)</f>
        <v>0</v>
      </c>
      <c r="AK76" s="20" t="str">
        <f>"+attacks"</f>
        <v>+attacks</v>
      </c>
      <c r="AL76" s="20"/>
      <c r="AM76" s="20"/>
      <c r="AN76" s="20"/>
      <c r="AO76" s="20"/>
      <c r="AP76" s="20">
        <f>IF(AB69=0,0,IF((AB69+X70)&gt;5/6,5/6,AB69+X70))</f>
        <v>0</v>
      </c>
      <c r="AQ76" s="20" t="s">
        <v>118</v>
      </c>
      <c r="AR76" s="20"/>
      <c r="AS76" s="25"/>
      <c r="AT76" s="25"/>
      <c r="AU76" s="25"/>
      <c r="AV76" s="20"/>
      <c r="AW76" s="25"/>
      <c r="AX76" s="20"/>
      <c r="AY76" s="25"/>
      <c r="AZ76" s="20"/>
      <c r="BA76" s="25"/>
      <c r="BB76" s="25"/>
      <c r="BC76" s="25"/>
      <c r="BD76" s="20"/>
      <c r="BE76" s="25"/>
      <c r="BF76" s="25"/>
      <c r="BG76" s="25"/>
      <c r="BH76" s="20"/>
      <c r="BI76" s="25"/>
      <c r="BJ76" s="25"/>
      <c r="BK76" s="25"/>
      <c r="BM76" s="25"/>
      <c r="BO76" s="25"/>
      <c r="BP76" s="25"/>
      <c r="BQ76" s="25"/>
      <c r="BS76" s="116"/>
    </row>
    <row r="77" spans="1:71" ht="9.9499999999999993" customHeight="1">
      <c r="A77" s="75"/>
      <c r="B77" s="76"/>
      <c r="C77" s="76"/>
      <c r="D77" s="35"/>
      <c r="E77" s="178"/>
      <c r="F77" s="35"/>
      <c r="G77" s="35"/>
      <c r="H77" s="92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85"/>
      <c r="V77" s="180"/>
      <c r="W77" s="181"/>
      <c r="X77" s="181"/>
      <c r="Y77" s="182"/>
      <c r="Z77" s="184"/>
      <c r="AA77" s="181"/>
      <c r="AB77" s="184"/>
      <c r="AC77" s="181"/>
      <c r="AD77" s="181"/>
      <c r="AE77" s="181"/>
      <c r="AF77" s="183"/>
      <c r="AG77" s="183"/>
      <c r="AH77" s="183"/>
      <c r="AI77" s="183"/>
      <c r="AJ77" s="181"/>
      <c r="AK77" s="181"/>
      <c r="AL77" s="181"/>
      <c r="AM77" s="181"/>
      <c r="AN77" s="184"/>
      <c r="AO77" s="184"/>
      <c r="AP77" s="184"/>
      <c r="AQ77" s="184"/>
      <c r="AR77" s="184"/>
      <c r="AS77" s="184"/>
      <c r="AT77" s="184"/>
      <c r="AU77" s="184"/>
      <c r="AV77" s="184"/>
      <c r="AW77" s="184"/>
      <c r="AX77" s="184"/>
      <c r="AY77" s="184"/>
      <c r="AZ77" s="184"/>
      <c r="BA77" s="184"/>
      <c r="BB77" s="184"/>
      <c r="BC77" s="184"/>
      <c r="BD77" s="184"/>
      <c r="BE77" s="184"/>
      <c r="BF77" s="184"/>
      <c r="BG77" s="184"/>
      <c r="BH77" s="184"/>
      <c r="BI77" s="184"/>
      <c r="BJ77" s="184"/>
      <c r="BK77" s="184"/>
      <c r="BL77" s="184"/>
      <c r="BM77" s="184"/>
      <c r="BN77" s="184"/>
      <c r="BO77" s="184"/>
      <c r="BP77" s="184"/>
      <c r="BQ77" s="184"/>
      <c r="BR77" s="140"/>
      <c r="BS77" s="118"/>
    </row>
    <row r="78" spans="1:71" ht="15" customHeight="1">
      <c r="A78" s="154"/>
      <c r="B78" s="237" t="str">
        <f>IF(I80="","",I80)</f>
        <v>Model 6</v>
      </c>
      <c r="C78" s="237"/>
      <c r="D78" s="36"/>
      <c r="E78" s="37" t="s">
        <v>11</v>
      </c>
      <c r="F78" s="36" t="s">
        <v>7</v>
      </c>
      <c r="G78" s="239"/>
      <c r="H78" s="82"/>
      <c r="I78" s="209" t="str">
        <f>IF(I80="","",I80)</f>
        <v>Model 6</v>
      </c>
      <c r="J78" s="209"/>
      <c r="K78" s="209"/>
      <c r="L78" s="209"/>
      <c r="M78" s="209"/>
      <c r="N78" s="209"/>
      <c r="O78" s="209"/>
      <c r="P78" s="209"/>
      <c r="Q78" s="209"/>
      <c r="R78" s="209"/>
      <c r="S78" s="209"/>
      <c r="T78" s="83"/>
      <c r="V78" s="205" t="s">
        <v>15</v>
      </c>
      <c r="W78" s="206"/>
      <c r="X78" s="206"/>
      <c r="Y78" s="206"/>
      <c r="Z78" s="206"/>
      <c r="AA78" s="206"/>
      <c r="AB78" s="206"/>
      <c r="AC78" s="206"/>
      <c r="AD78" s="206" t="s">
        <v>21</v>
      </c>
      <c r="AE78" s="206"/>
      <c r="AF78" s="206"/>
      <c r="AG78" s="206"/>
      <c r="AH78" s="198"/>
      <c r="AI78" s="198"/>
      <c r="AJ78" s="206" t="s">
        <v>73</v>
      </c>
      <c r="AK78" s="206"/>
      <c r="AL78" s="206"/>
      <c r="AM78" s="206"/>
      <c r="AN78" s="206"/>
      <c r="AO78" s="206" t="s">
        <v>74</v>
      </c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198"/>
      <c r="BG78" s="198"/>
      <c r="BH78" s="206" t="s">
        <v>75</v>
      </c>
      <c r="BI78" s="206"/>
      <c r="BJ78" s="206"/>
      <c r="BK78" s="206"/>
      <c r="BL78" s="206"/>
      <c r="BM78" s="206"/>
      <c r="BN78" s="206"/>
      <c r="BO78" s="206"/>
      <c r="BP78" s="206"/>
      <c r="BQ78" s="206"/>
      <c r="BR78" s="206" t="s">
        <v>76</v>
      </c>
      <c r="BS78" s="210"/>
    </row>
    <row r="79" spans="1:71" ht="15" customHeight="1">
      <c r="A79" s="155"/>
      <c r="B79" s="238"/>
      <c r="C79" s="238"/>
      <c r="D79" s="48" t="s">
        <v>1</v>
      </c>
      <c r="E79" s="164" t="e">
        <f>IF(AND(AD79,AF86),BL79+BN79,NA())</f>
        <v>#N/A</v>
      </c>
      <c r="F79" s="30" t="e">
        <f>IFERROR(E79/P80,NA())</f>
        <v>#N/A</v>
      </c>
      <c r="G79" s="240"/>
      <c r="H79" s="84"/>
      <c r="I79" s="78" t="s">
        <v>13</v>
      </c>
      <c r="J79" s="78" t="s">
        <v>32</v>
      </c>
      <c r="K79" s="78" t="s">
        <v>12</v>
      </c>
      <c r="L79" s="78" t="s">
        <v>9</v>
      </c>
      <c r="M79" s="78" t="s">
        <v>14</v>
      </c>
      <c r="N79" s="78" t="s">
        <v>10</v>
      </c>
      <c r="O79" s="78" t="s">
        <v>0</v>
      </c>
      <c r="P79" s="78" t="s">
        <v>8</v>
      </c>
      <c r="Q79" s="208"/>
      <c r="R79" s="208"/>
      <c r="S79" s="79"/>
      <c r="T79" s="85"/>
      <c r="V79" s="159">
        <f>IF(J80="2+",5/6,IF(J80="3+",4/6,IF(J80="4+",3/6,IF(J80="5+",2/6,IF(J80="6+",1/6,IF(J80="7+",0/6))))))</f>
        <v>0.66666666666666663</v>
      </c>
      <c r="W79" s="12" t="s">
        <v>34</v>
      </c>
      <c r="X79" s="12">
        <f>IF(V80=1,0,IF(J82="D3",5/6,IF(J82="2D3",3/6,IF(J82="D6",3.5/6,IF(J82="2D6",1,J82/6)))))</f>
        <v>0</v>
      </c>
      <c r="Y79" s="14" t="str">
        <f>"+- to hit rolls"</f>
        <v>+- to hit rolls</v>
      </c>
      <c r="Z79" s="22">
        <f>IF(AF84,IF(P82="2+",5/6,IF(P82="3+",4/6,IF(P82="4+",3/6,IF(P82="5+",2/6,IF(P82="6+",1/6,IF(P82="7+",0/6)))))),0)</f>
        <v>0.16666666666666666</v>
      </c>
      <c r="AA79" s="19" t="s">
        <v>57</v>
      </c>
      <c r="AB79" s="186">
        <f>IF(AF85,IF(S82="2+",5/6,IF(S82="3+",4/6,IF(S82="4+",3/6,IF(S82="5+",2/6,IF(S82="6+",1/6,IF(S82="7+",0/6)))))),0)</f>
        <v>0</v>
      </c>
      <c r="AC79" s="19" t="s">
        <v>56</v>
      </c>
      <c r="AD79" s="14" t="b">
        <v>1</v>
      </c>
      <c r="AE79" s="20" t="s">
        <v>46</v>
      </c>
      <c r="AF79" s="14" t="b">
        <v>0</v>
      </c>
      <c r="AG79" s="14" t="s">
        <v>52</v>
      </c>
      <c r="AH79" s="14" t="b">
        <v>0</v>
      </c>
      <c r="AI79" s="14" t="s">
        <v>72</v>
      </c>
      <c r="AJ79" s="20">
        <f>IF((V80+X79)&gt;5/6,5/6,V80+X79)</f>
        <v>0.5</v>
      </c>
      <c r="AK79" s="20" t="s">
        <v>89</v>
      </c>
      <c r="AL79" s="20">
        <f>IF(AND(AF80,X79&gt;=0),AJ86*V80,AJ86*AJ79)</f>
        <v>0</v>
      </c>
      <c r="AM79" s="20" t="s">
        <v>114</v>
      </c>
      <c r="AN79" s="20">
        <f>IF(X81&gt;0,X81,IF(AND(X82&gt;0,3&gt;V82),X82,IF(V82&gt;=2*3,5/6,IF(V82&gt;3,4/6,IF(V82=3,3/6,IF(V82&lt;=3/2,1/6,IF(V82&lt;3,2/6)))))))</f>
        <v>0.66666666666666663</v>
      </c>
      <c r="AO79" s="20" t="s">
        <v>90</v>
      </c>
      <c r="AP79" s="20">
        <f>IF((AN79+X80)&gt;5/6,5/6,AN79+X80)</f>
        <v>0.66666666666666663</v>
      </c>
      <c r="AQ79" s="20" t="s">
        <v>96</v>
      </c>
      <c r="AR79" s="21">
        <f>IF(AND(AF82,X80&gt;=0),AL85*AN79,AL85*AP79)</f>
        <v>3</v>
      </c>
      <c r="AS79" s="211" t="s">
        <v>121</v>
      </c>
      <c r="AT79" s="199">
        <f>IF(AND(AN79&lt;AP86,AF82),AB79*AL85,AP86*AL85)</f>
        <v>0</v>
      </c>
      <c r="AU79" s="211" t="s">
        <v>109</v>
      </c>
      <c r="AV79" s="20">
        <f>IF(AF82,AL85-(AL85*AN79),IF(AF81,(1/6)*AL85,0))</f>
        <v>0</v>
      </c>
      <c r="AW79" s="211" t="s">
        <v>60</v>
      </c>
      <c r="AX79" s="20">
        <f t="shared" ref="AX79:AX84" si="20">AV79*AP79</f>
        <v>0</v>
      </c>
      <c r="AY79" s="211" t="s">
        <v>122</v>
      </c>
      <c r="AZ79" s="20">
        <f>AV79*AP86</f>
        <v>0</v>
      </c>
      <c r="BA79" s="211" t="s">
        <v>110</v>
      </c>
      <c r="BB79" s="199">
        <f t="shared" ref="BB79:BB84" si="21">AT79+AZ79</f>
        <v>0</v>
      </c>
      <c r="BC79" s="211" t="s">
        <v>117</v>
      </c>
      <c r="BD79" s="20">
        <f t="shared" ref="BD79:BD84" si="22">SUM(AR79,AX79)</f>
        <v>3</v>
      </c>
      <c r="BE79" s="211" t="s">
        <v>63</v>
      </c>
      <c r="BF79" s="199">
        <f>IF((1-(V79+V83))&gt;1,1,1-(V79+V83))</f>
        <v>0.33333333333333337</v>
      </c>
      <c r="BG79" s="199" t="s">
        <v>105</v>
      </c>
      <c r="BH79" s="20">
        <f>IF(AB82&lt;0,BB79*BF80,BB79*BF79)</f>
        <v>0</v>
      </c>
      <c r="BI79" s="211" t="s">
        <v>102</v>
      </c>
      <c r="BJ79" s="199">
        <f>BH79+((BD79-BB79)*BF79)</f>
        <v>1</v>
      </c>
      <c r="BK79" s="211" t="s">
        <v>103</v>
      </c>
      <c r="BL79" s="18">
        <f>IF(AB81&gt;0,(BH79*AB81)+((BJ79-BH79)*V84),BJ79*V84)</f>
        <v>1</v>
      </c>
      <c r="BM79" s="211" t="s">
        <v>65</v>
      </c>
      <c r="BN79" s="18">
        <f>(AL84*Z82)+(AB80*BB79)</f>
        <v>0</v>
      </c>
      <c r="BO79" s="211" t="s">
        <v>64</v>
      </c>
      <c r="BP79" s="199">
        <f>IF(AD79,BL79+BN79,NA())</f>
        <v>1</v>
      </c>
      <c r="BQ79" s="123" t="s">
        <v>46</v>
      </c>
      <c r="BR79" s="18">
        <f>IFERROR(IF(AD79,BP79,0)+IF(AD80,BP80,0)+IF(AD81,BP81,0)+IF(AD82,BP82,0)+IF(AD83,BP83,0)+IF(AD84,BP84,0),NA())</f>
        <v>3.5</v>
      </c>
      <c r="BS79" s="160" t="s">
        <v>67</v>
      </c>
    </row>
    <row r="80" spans="1:71" ht="15" customHeight="1">
      <c r="A80" s="155"/>
      <c r="B80" s="238"/>
      <c r="C80" s="238"/>
      <c r="D80" s="48" t="s">
        <v>2</v>
      </c>
      <c r="E80" s="164" t="e">
        <f>IF(AND(AD80,AF86),BL80+BN80,NA())</f>
        <v>#N/A</v>
      </c>
      <c r="F80" s="30" t="e">
        <f>IFERROR(E80/P80,NA())</f>
        <v>#N/A</v>
      </c>
      <c r="G80" s="240"/>
      <c r="H80" s="84"/>
      <c r="I80" s="5" t="s">
        <v>107</v>
      </c>
      <c r="J80" s="5" t="s">
        <v>20</v>
      </c>
      <c r="K80" s="5" t="s">
        <v>18</v>
      </c>
      <c r="L80" s="5">
        <v>6</v>
      </c>
      <c r="M80" s="5">
        <v>4</v>
      </c>
      <c r="N80" s="5">
        <v>0</v>
      </c>
      <c r="O80" s="5">
        <v>1</v>
      </c>
      <c r="P80" s="5">
        <v>30</v>
      </c>
      <c r="Q80" s="208"/>
      <c r="R80" s="208"/>
      <c r="S80" s="79"/>
      <c r="T80" s="85"/>
      <c r="V80" s="159">
        <f>(IF(K80="D3",5/6,IF(K80="2D3",3/6,IF(K80="D6",3.5/6,IF(K80="Auto Hit",1,IF(K80="2+",5/6,IF(K80="3+",4/6,IF(K80="4+",3/6,IF(K80="5+",2/6,IF(K80="6+",1/6,0))))))))))</f>
        <v>0.5</v>
      </c>
      <c r="W80" s="12" t="s">
        <v>35</v>
      </c>
      <c r="X80" s="12">
        <f>IF(M82="D3",5/6,IF(M82="2D3",3/6,IF(M82="D6",3.5/6,IF(M82="2D6",1,M82/6))))</f>
        <v>0</v>
      </c>
      <c r="Y80" s="14" t="str">
        <f>"+- to wound rolls"</f>
        <v>+- to wound rolls</v>
      </c>
      <c r="Z80" s="22">
        <f>IF(AF84,IF(P83="D3",2,IF(P83="2D3",4,IF(P83="D6",3.5,IF(P83="2D6",7,P83)))),0)</f>
        <v>0</v>
      </c>
      <c r="AA80" s="14" t="s">
        <v>41</v>
      </c>
      <c r="AB80" s="22">
        <f>IF(AF85,IF(S83="D3",2,IF(S83="2D3",4,IF(S83="D6",3.5,IF(S83="2D6",7,S83)))),0)</f>
        <v>0</v>
      </c>
      <c r="AC80" s="14" t="s">
        <v>43</v>
      </c>
      <c r="AD80" s="14" t="b">
        <v>1</v>
      </c>
      <c r="AE80" s="20" t="s">
        <v>47</v>
      </c>
      <c r="AF80" s="14" t="b">
        <v>1</v>
      </c>
      <c r="AG80" s="14" t="s">
        <v>54</v>
      </c>
      <c r="AH80" s="14" t="b">
        <f>(AND(NOT(AF79),NOT(AF80)))</f>
        <v>0</v>
      </c>
      <c r="AI80" s="14" t="s">
        <v>119</v>
      </c>
      <c r="AJ80" s="20">
        <f>IF(Z79=0,0,IF((Z79+X79)&gt;5/6,5/6,Z79+X79))</f>
        <v>0.16666666666666666</v>
      </c>
      <c r="AK80" s="20" t="s">
        <v>118</v>
      </c>
      <c r="AL80" s="20">
        <f>IF(AND(V80&lt;AJ80,AF80),Z79*AJ86,AJ80*AJ86)</f>
        <v>0</v>
      </c>
      <c r="AM80" s="20" t="s">
        <v>116</v>
      </c>
      <c r="AN80" s="20">
        <f>IF(X81&gt;0,X81,IF(AND(X82&gt;0,4&gt;V82),X82,IF(V82&gt;=2*4,5/6,IF(V82&gt;4,4/6,IF(V82=4,3/6,IF(V82&lt;=4/2,1/6,IF(V82&lt;4,2/6)))))))</f>
        <v>0.5</v>
      </c>
      <c r="AO80" s="20" t="s">
        <v>91</v>
      </c>
      <c r="AP80" s="20">
        <f>IF((AN80+X80)&gt;5/6,5/6,AN80+X80)</f>
        <v>0.5</v>
      </c>
      <c r="AQ80" s="20" t="s">
        <v>97</v>
      </c>
      <c r="AR80" s="21">
        <f>IF(AND(AF82,X80&gt;=0),AL85*AN80,AL85*AP80)</f>
        <v>2.25</v>
      </c>
      <c r="AS80" s="211"/>
      <c r="AT80" s="199">
        <f>IF(AND(AN80&lt;AP86,AF82),AB79*AL85,AP86*AL85)</f>
        <v>0</v>
      </c>
      <c r="AU80" s="211"/>
      <c r="AV80" s="20">
        <f>IF(AF82,AL85-(AL85*AN80),IF(AF81,(1/6)*AL85,0))</f>
        <v>0</v>
      </c>
      <c r="AW80" s="211"/>
      <c r="AX80" s="20">
        <f t="shared" si="20"/>
        <v>0</v>
      </c>
      <c r="AY80" s="211"/>
      <c r="AZ80" s="20">
        <f>AV80*AP86</f>
        <v>0</v>
      </c>
      <c r="BA80" s="211"/>
      <c r="BB80" s="199">
        <f t="shared" si="21"/>
        <v>0</v>
      </c>
      <c r="BC80" s="211"/>
      <c r="BD80" s="20">
        <f t="shared" si="22"/>
        <v>2.25</v>
      </c>
      <c r="BE80" s="211"/>
      <c r="BF80" s="199">
        <f>IF((1-(V79+AB82))&gt;1,1,1-(V79+AB82))</f>
        <v>0.33333333333333337</v>
      </c>
      <c r="BG80" s="199" t="s">
        <v>104</v>
      </c>
      <c r="BH80" s="20">
        <f>IF(AB82&lt;0,BB80*BF80,BB80*BF79)</f>
        <v>0</v>
      </c>
      <c r="BI80" s="211"/>
      <c r="BJ80" s="199">
        <f>BH80+((BD80-BB80)*BF79)</f>
        <v>0.75000000000000011</v>
      </c>
      <c r="BK80" s="211"/>
      <c r="BL80" s="18">
        <f>IF(AB81&gt;0,(BH80*AB81)+((BJ80-BH80)*V84),BJ80*V84)</f>
        <v>0.75000000000000011</v>
      </c>
      <c r="BM80" s="211"/>
      <c r="BN80" s="18">
        <f>(AL84*Z82)+(AB80*BB80)</f>
        <v>0</v>
      </c>
      <c r="BO80" s="211"/>
      <c r="BP80" s="199">
        <f t="shared" ref="BP80:BP84" si="23">IF(AD80,BL80+BN80,NA())</f>
        <v>0.75000000000000011</v>
      </c>
      <c r="BQ80" s="123" t="s">
        <v>47</v>
      </c>
      <c r="BR80" s="18">
        <f>IFERROR(BR79/AD85,NA())</f>
        <v>0.58333333333333337</v>
      </c>
      <c r="BS80" s="160" t="s">
        <v>11</v>
      </c>
    </row>
    <row r="81" spans="1:83" ht="15" customHeight="1">
      <c r="A81" s="155"/>
      <c r="B81" s="238"/>
      <c r="C81" s="238"/>
      <c r="D81" s="48" t="s">
        <v>3</v>
      </c>
      <c r="E81" s="164" t="e">
        <f>IF(AND(AD81,AF86),BL81+BN81,NA())</f>
        <v>#N/A</v>
      </c>
      <c r="F81" s="30" t="e">
        <f>IFERROR(E81/P80,NA())</f>
        <v>#N/A</v>
      </c>
      <c r="G81" s="240"/>
      <c r="H81" s="84"/>
      <c r="I81" s="216"/>
      <c r="J81" s="216"/>
      <c r="K81" s="216"/>
      <c r="L81" s="216"/>
      <c r="M81" s="216"/>
      <c r="N81" s="216"/>
      <c r="O81" s="216"/>
      <c r="P81" s="216"/>
      <c r="Q81" s="216"/>
      <c r="R81" s="216"/>
      <c r="S81" s="216"/>
      <c r="T81" s="85"/>
      <c r="V81" s="161">
        <f>(IF(L80="D3",2,IF(L80="2D3",4,IF(L80="D6",3.5,IF(L80="2D6",7,IF(L80="3D6",10.5,L80))))))</f>
        <v>6</v>
      </c>
      <c r="W81" s="12" t="s">
        <v>36</v>
      </c>
      <c r="X81" s="12">
        <f>IF(AND(AF83,K85="Always"),IF(M85="2+",5/6,IF(M85="3+",4/6,IF(M85="4+",3/6,IF(M85="5+",2/6,IF(M85="6+",1/6,IF(M85="7+",0/6)))))),0)</f>
        <v>0</v>
      </c>
      <c r="Y81" s="19" t="s">
        <v>33</v>
      </c>
      <c r="Z81" s="22">
        <f>IF(AF84,IF(P84="D3",2,IF(P84="2D3",4,IF(P84="D6",3.5,IF(P84="2D6",7,P84)))),0)</f>
        <v>0</v>
      </c>
      <c r="AA81" s="14" t="s">
        <v>42</v>
      </c>
      <c r="AB81" s="22">
        <f>IF(AF85,IF(S84="D3",2,IF(S84="2D3",4,IF(S84="D6",3.5,IF(S84="2D6",7,S84)))),0)</f>
        <v>0</v>
      </c>
      <c r="AC81" s="14" t="s">
        <v>44</v>
      </c>
      <c r="AD81" s="14" t="b">
        <v>1</v>
      </c>
      <c r="AE81" s="20" t="s">
        <v>48</v>
      </c>
      <c r="AF81" s="14" t="b">
        <v>0</v>
      </c>
      <c r="AG81" s="14" t="s">
        <v>53</v>
      </c>
      <c r="AH81" s="14" t="b">
        <f>(AND(NOT(AF81),NOT(AF82)))</f>
        <v>1</v>
      </c>
      <c r="AI81" s="14" t="s">
        <v>120</v>
      </c>
      <c r="AJ81" s="20">
        <f>IF(AND(AF80,X79&gt;=0),V81*V80,V81*AJ79)</f>
        <v>3</v>
      </c>
      <c r="AK81" s="20" t="s">
        <v>112</v>
      </c>
      <c r="AL81" s="20">
        <f>IF(OR(AF79,AF80),IF(AF80,AJ86-(V80*AJ86),(1/6)*AJ86),0)</f>
        <v>0</v>
      </c>
      <c r="AM81" s="20" t="s">
        <v>61</v>
      </c>
      <c r="AN81" s="20">
        <f>IF(X81&gt;0,X81,IF(AND(X82&gt;0,5&gt;V82),X82,IF(V82&gt;=2*5,5/6,IF(V82&gt;5,4/6,IF(V82=5,3/6,IF(V82&lt;=5/2,1/6,IF(V82&lt;5,2/6)))))))</f>
        <v>0.33333333333333331</v>
      </c>
      <c r="AO81" s="20" t="s">
        <v>92</v>
      </c>
      <c r="AP81" s="20">
        <f>IF((AN81+X80)&gt;5/6,5/6,AN81+X80)</f>
        <v>0.33333333333333331</v>
      </c>
      <c r="AQ81" s="20" t="s">
        <v>98</v>
      </c>
      <c r="AR81" s="21">
        <f>IF(AND(AF82,X80&gt;=0),AL85*AN81,AL85*AP81)</f>
        <v>1.5</v>
      </c>
      <c r="AS81" s="211"/>
      <c r="AT81" s="199">
        <f>IF(AND(AN81&lt;AP86,AF82),AB79*AL85,AP86*AL85)</f>
        <v>0</v>
      </c>
      <c r="AU81" s="211"/>
      <c r="AV81" s="20">
        <f>IF(AF82,AL85-(AL85*AN81),IF(AF81,(1/6)*AL85,0))</f>
        <v>0</v>
      </c>
      <c r="AW81" s="211"/>
      <c r="AX81" s="20">
        <f t="shared" si="20"/>
        <v>0</v>
      </c>
      <c r="AY81" s="211"/>
      <c r="AZ81" s="20">
        <f>AV81*AP86</f>
        <v>0</v>
      </c>
      <c r="BA81" s="211"/>
      <c r="BB81" s="199">
        <f t="shared" si="21"/>
        <v>0</v>
      </c>
      <c r="BC81" s="211"/>
      <c r="BD81" s="20">
        <f t="shared" si="22"/>
        <v>1.5</v>
      </c>
      <c r="BE81" s="211"/>
      <c r="BF81" s="199"/>
      <c r="BG81" s="199"/>
      <c r="BH81" s="20">
        <f>IF(AB82&lt;0,BB81*BF80,BB81*BF79)</f>
        <v>0</v>
      </c>
      <c r="BI81" s="211"/>
      <c r="BJ81" s="199">
        <f>BH81+((BD81-BB81)*BF79)</f>
        <v>0.5</v>
      </c>
      <c r="BK81" s="211"/>
      <c r="BL81" s="18">
        <f>IF(AB81&gt;0,(BH81*AB81)+((BJ81-BH81)*V84),BJ81*V84)</f>
        <v>0.5</v>
      </c>
      <c r="BM81" s="211"/>
      <c r="BN81" s="18">
        <f>(AL84*Z82)+(AB80*BB81)</f>
        <v>0</v>
      </c>
      <c r="BO81" s="211"/>
      <c r="BP81" s="199">
        <f t="shared" si="23"/>
        <v>0.5</v>
      </c>
      <c r="BQ81" s="123" t="s">
        <v>48</v>
      </c>
      <c r="BS81" s="116"/>
    </row>
    <row r="82" spans="1:83" ht="15" customHeight="1">
      <c r="A82" s="155"/>
      <c r="B82" s="156"/>
      <c r="C82" s="156"/>
      <c r="D82" s="48" t="s">
        <v>4</v>
      </c>
      <c r="E82" s="164" t="e">
        <f>IF(AND(AD82,AF86),BL82+BN82,NA())</f>
        <v>#N/A</v>
      </c>
      <c r="F82" s="30" t="e">
        <f>IFERROR(E82/P80,NA())</f>
        <v>#N/A</v>
      </c>
      <c r="G82" s="240"/>
      <c r="H82" s="84"/>
      <c r="I82" s="191" t="str">
        <f>"+- to hit"</f>
        <v>+- to hit</v>
      </c>
      <c r="J82" s="5">
        <v>0</v>
      </c>
      <c r="K82" s="79"/>
      <c r="L82" s="191" t="str">
        <f>"+- to wound"</f>
        <v>+- to wound</v>
      </c>
      <c r="M82" s="5">
        <v>0</v>
      </c>
      <c r="N82" s="208" t="s">
        <v>24</v>
      </c>
      <c r="O82" s="208"/>
      <c r="P82" s="5" t="s">
        <v>19</v>
      </c>
      <c r="Q82" s="208" t="s">
        <v>25</v>
      </c>
      <c r="R82" s="208"/>
      <c r="S82" s="5" t="s">
        <v>19</v>
      </c>
      <c r="T82" s="86"/>
      <c r="V82" s="161">
        <f>IF(M80="D3",2,IF(M80="2D3",4,IF(M80="D6",3.5,IF(M80="2D6",7,M80))))</f>
        <v>4</v>
      </c>
      <c r="W82" s="12" t="s">
        <v>38</v>
      </c>
      <c r="X82" s="12">
        <f>IF(AND(AF83,K85="If T&gt;S"),IF(M85="2+",5/6,IF(M85="3+",4/6,IF(M85="4+",3/6,IF(M85="5+",2/6,IF(M85="6+",1/6,IF(M85="7+",0/6)))))),0)</f>
        <v>0</v>
      </c>
      <c r="Y82" s="14" t="s">
        <v>39</v>
      </c>
      <c r="Z82" s="22">
        <f>IF(AF84,IF(P85="D3",2,IF(P85="2D3",4,IF(P85="D6",3.5,IF(P85="2D6",7,P85)))),0)</f>
        <v>0</v>
      </c>
      <c r="AA82" s="14" t="s">
        <v>40</v>
      </c>
      <c r="AB82" s="22">
        <f>IF(AF85,IF(S85="D3",-2/6,IF(S85="2D3",-4/6,IF(S85="D6",-3.5/6,IF(S85="2D6",-7/6,S85/6)))),0)</f>
        <v>0</v>
      </c>
      <c r="AC82" s="14" t="s">
        <v>59</v>
      </c>
      <c r="AD82" s="14" t="b">
        <v>1</v>
      </c>
      <c r="AE82" s="20" t="s">
        <v>49</v>
      </c>
      <c r="AF82" s="14" t="b">
        <v>0</v>
      </c>
      <c r="AG82" s="14" t="s">
        <v>55</v>
      </c>
      <c r="AH82" s="14"/>
      <c r="AI82" s="14"/>
      <c r="AJ82" s="20">
        <f>IF(AND(V80&lt;AJ80,AF80),Z79*V81,AJ80*V81)</f>
        <v>1</v>
      </c>
      <c r="AK82" s="20" t="s">
        <v>109</v>
      </c>
      <c r="AL82" s="22">
        <f>AL81*AJ79</f>
        <v>0</v>
      </c>
      <c r="AM82" s="12" t="s">
        <v>115</v>
      </c>
      <c r="AN82" s="20">
        <f>IF(X81&gt;0,X81,IF(AND(X82&gt;0,6&gt;V82),X82,IF(V82&gt;=2*6,5/6,IF(V82&gt;6,4/6,IF(V82=6,3/6,IF(V82&lt;=6/2,1/6,IF(V82&lt;6,2/6)))))))</f>
        <v>0.33333333333333331</v>
      </c>
      <c r="AO82" s="20" t="s">
        <v>93</v>
      </c>
      <c r="AP82" s="20">
        <f>IF((AN82+X80)&gt;5/6,5/6,AN82+X80)</f>
        <v>0.33333333333333331</v>
      </c>
      <c r="AQ82" s="20" t="s">
        <v>99</v>
      </c>
      <c r="AR82" s="21">
        <f>IF(AND(AF82,X80&gt;=0),AL85*AN82,AL85*AP82)</f>
        <v>1.5</v>
      </c>
      <c r="AS82" s="211"/>
      <c r="AT82" s="199">
        <f>IF(AND(AN82&lt;AP86,AF82),AB79*AL85,AP86*AL85)</f>
        <v>0</v>
      </c>
      <c r="AU82" s="211"/>
      <c r="AV82" s="20">
        <f>IF(AF82,AL85-(AL85*AN82),IF(AF81,(1/6)*AL85,0))</f>
        <v>0</v>
      </c>
      <c r="AW82" s="211"/>
      <c r="AX82" s="20">
        <f t="shared" si="20"/>
        <v>0</v>
      </c>
      <c r="AY82" s="211"/>
      <c r="AZ82" s="20">
        <f>AV82*AP86</f>
        <v>0</v>
      </c>
      <c r="BA82" s="211"/>
      <c r="BB82" s="199">
        <f t="shared" si="21"/>
        <v>0</v>
      </c>
      <c r="BC82" s="211"/>
      <c r="BD82" s="20">
        <f t="shared" si="22"/>
        <v>1.5</v>
      </c>
      <c r="BE82" s="211"/>
      <c r="BF82" s="199"/>
      <c r="BG82" s="199"/>
      <c r="BH82" s="20">
        <f>IF(AB82&lt;0,BB82*BF80,BB82*BF79)</f>
        <v>0</v>
      </c>
      <c r="BI82" s="211"/>
      <c r="BJ82" s="199">
        <f>BH82+((BD82-BB82)*BF79)</f>
        <v>0.5</v>
      </c>
      <c r="BK82" s="211"/>
      <c r="BL82" s="18">
        <f>IF(AB81&gt;0,(BH82*AB81)+((BJ82-BH82)*V84),BJ82*V84)</f>
        <v>0.5</v>
      </c>
      <c r="BM82" s="211"/>
      <c r="BN82" s="18">
        <f>(AL84*Z82)+(AB80*BB82)</f>
        <v>0</v>
      </c>
      <c r="BO82" s="211"/>
      <c r="BP82" s="199">
        <f t="shared" si="23"/>
        <v>0.5</v>
      </c>
      <c r="BQ82" s="123" t="s">
        <v>49</v>
      </c>
      <c r="BS82" s="116"/>
    </row>
    <row r="83" spans="1:83" ht="15" customHeight="1">
      <c r="A83" s="155"/>
      <c r="B83" s="156"/>
      <c r="C83" s="156"/>
      <c r="D83" s="48" t="s">
        <v>5</v>
      </c>
      <c r="E83" s="164" t="e">
        <f>IF(AND(AD83,AF86),BL83+BN83,NA())</f>
        <v>#N/A</v>
      </c>
      <c r="F83" s="30" t="e">
        <f>IFERROR(E83/P80,NA())</f>
        <v>#N/A</v>
      </c>
      <c r="G83" s="240"/>
      <c r="H83" s="87"/>
      <c r="I83" s="80"/>
      <c r="J83" s="191" t="s">
        <v>16</v>
      </c>
      <c r="K83" s="208" t="s">
        <v>17</v>
      </c>
      <c r="L83" s="208"/>
      <c r="M83" s="208"/>
      <c r="N83" s="208" t="s">
        <v>28</v>
      </c>
      <c r="O83" s="208"/>
      <c r="P83" s="5">
        <v>0</v>
      </c>
      <c r="Q83" s="208" t="s">
        <v>27</v>
      </c>
      <c r="R83" s="208"/>
      <c r="S83" s="5">
        <v>0</v>
      </c>
      <c r="T83" s="86"/>
      <c r="V83" s="161">
        <f>IF(N80="D3",-2/6,IF(N80="2D3",-4/6,IF(N80="D6",-3.5/6,IF(N80="2D6",-7/6,N80/6))))</f>
        <v>0</v>
      </c>
      <c r="W83" s="12" t="s">
        <v>37</v>
      </c>
      <c r="X83" s="12"/>
      <c r="Y83" s="23"/>
      <c r="AA83" s="19"/>
      <c r="AC83" s="19"/>
      <c r="AD83" s="23" t="b">
        <v>1</v>
      </c>
      <c r="AE83" s="20" t="s">
        <v>50</v>
      </c>
      <c r="AF83" s="14" t="b">
        <v>0</v>
      </c>
      <c r="AG83" s="14" t="s">
        <v>33</v>
      </c>
      <c r="AH83" s="14"/>
      <c r="AI83" s="14"/>
      <c r="AJ83" s="20">
        <f>IF(AF80,V81-(V80*V81),IF(AF79,(1/6)*V81,0))</f>
        <v>3</v>
      </c>
      <c r="AK83" s="20" t="s">
        <v>60</v>
      </c>
      <c r="AL83" s="24">
        <f>AL81*AJ80</f>
        <v>0</v>
      </c>
      <c r="AM83" s="25" t="s">
        <v>111</v>
      </c>
      <c r="AN83" s="20">
        <f>IF(X81&gt;0,X81,IF(AND(X82&gt;0,7&gt;V82),X82,IF(V82&gt;=2*7,5/6,IF(V82&gt;7,4/6,IF(V82=7,3/6,IF(V82&lt;=7/2,1/6,IF(V82&lt;7,2/6)))))))</f>
        <v>0.33333333333333331</v>
      </c>
      <c r="AO83" s="20" t="s">
        <v>94</v>
      </c>
      <c r="AP83" s="20">
        <f>IF((AN83+X80)&gt;5/6,5/6,AN83+X80)</f>
        <v>0.33333333333333331</v>
      </c>
      <c r="AQ83" s="20" t="s">
        <v>100</v>
      </c>
      <c r="AR83" s="21">
        <f>IF(AND(AF82,X80&gt;=0),AL85*AN83,AL85*AP83)</f>
        <v>1.5</v>
      </c>
      <c r="AS83" s="211"/>
      <c r="AT83" s="199">
        <f>IF(AND(AN83&lt;AP86,AF82),AB79*AL85,AP86*AL85)</f>
        <v>0</v>
      </c>
      <c r="AU83" s="211"/>
      <c r="AV83" s="20">
        <f>IF(AF82,AL85-(AL85*AN83),IF(AF81,(1/6)*AL85,0))</f>
        <v>0</v>
      </c>
      <c r="AW83" s="211"/>
      <c r="AX83" s="20">
        <f t="shared" si="20"/>
        <v>0</v>
      </c>
      <c r="AY83" s="211"/>
      <c r="AZ83" s="20">
        <f>AV83*AP86</f>
        <v>0</v>
      </c>
      <c r="BA83" s="211"/>
      <c r="BB83" s="199">
        <f t="shared" si="21"/>
        <v>0</v>
      </c>
      <c r="BC83" s="211"/>
      <c r="BD83" s="20">
        <f t="shared" si="22"/>
        <v>1.5</v>
      </c>
      <c r="BE83" s="211"/>
      <c r="BF83" s="199"/>
      <c r="BG83" s="199"/>
      <c r="BH83" s="20">
        <f>IF(AB82&lt;0,BB83*BF80,BB83*BF79)</f>
        <v>0</v>
      </c>
      <c r="BI83" s="211"/>
      <c r="BJ83" s="199">
        <f>BH83+((BD83-BB83)*BF79)</f>
        <v>0.5</v>
      </c>
      <c r="BK83" s="211"/>
      <c r="BL83" s="18">
        <f>IF(AB81&gt;0,(BH83*AB81)+((BJ83-BH83)*V84),BJ83*V84)</f>
        <v>0.5</v>
      </c>
      <c r="BM83" s="211"/>
      <c r="BN83" s="18">
        <f>(AL84*Z82)+(AB80*BB83)</f>
        <v>0</v>
      </c>
      <c r="BO83" s="211"/>
      <c r="BP83" s="199">
        <f t="shared" si="23"/>
        <v>0.5</v>
      </c>
      <c r="BQ83" s="123" t="s">
        <v>50</v>
      </c>
      <c r="BS83" s="116"/>
    </row>
    <row r="84" spans="1:83" ht="15" customHeight="1">
      <c r="A84" s="57"/>
      <c r="B84" s="58"/>
      <c r="C84" s="58"/>
      <c r="D84" s="48" t="s">
        <v>6</v>
      </c>
      <c r="E84" s="164" t="e">
        <f>IF(AND(AD84,AF86),BL84+BN84,NA())</f>
        <v>#N/A</v>
      </c>
      <c r="F84" s="30" t="e">
        <f>IFERROR(E84/P80,NA())</f>
        <v>#N/A</v>
      </c>
      <c r="G84" s="240"/>
      <c r="H84" s="84"/>
      <c r="I84" s="207" t="s">
        <v>30</v>
      </c>
      <c r="J84" s="207"/>
      <c r="K84" s="207" t="s">
        <v>31</v>
      </c>
      <c r="L84" s="207"/>
      <c r="M84" s="207"/>
      <c r="N84" s="208" t="s">
        <v>29</v>
      </c>
      <c r="O84" s="208"/>
      <c r="P84" s="5">
        <v>0</v>
      </c>
      <c r="Q84" s="208" t="s">
        <v>45</v>
      </c>
      <c r="R84" s="208"/>
      <c r="S84" s="5">
        <v>0</v>
      </c>
      <c r="T84" s="86"/>
      <c r="V84" s="161">
        <f>IF(O80="D3",2,IF(O80="2D3",4,IF(O80="D6",3.5,IF(O80="2D6",7,IF(O80="2D6 pick highest",161/36,IF(O80="Less than 3 counts as 3",4,O80))))))</f>
        <v>1</v>
      </c>
      <c r="W84" s="12" t="s">
        <v>23</v>
      </c>
      <c r="X84" s="12"/>
      <c r="Y84" s="23"/>
      <c r="AA84" s="14"/>
      <c r="AB84" s="22"/>
      <c r="AC84" s="14"/>
      <c r="AD84" s="23" t="b">
        <v>1</v>
      </c>
      <c r="AE84" s="20" t="s">
        <v>51</v>
      </c>
      <c r="AF84" s="14" t="b">
        <v>1</v>
      </c>
      <c r="AG84" s="19" t="s">
        <v>57</v>
      </c>
      <c r="AH84" s="19"/>
      <c r="AI84" s="19"/>
      <c r="AJ84" s="20">
        <f>AJ83*AJ79</f>
        <v>1.5</v>
      </c>
      <c r="AK84" s="14" t="s">
        <v>113</v>
      </c>
      <c r="AL84" s="20">
        <f>SUM(AJ82,AJ85,AL80,AL83)</f>
        <v>1.5</v>
      </c>
      <c r="AM84" s="25" t="s">
        <v>117</v>
      </c>
      <c r="AN84" s="20">
        <f>IF(X81&gt;0,X81,IF(AND(X82&gt;0,8&gt;V82),X82,IF(V82&gt;=2*8,5/6,IF(V82&gt;8,4/6,IF(V82=8,3/6,IF(V82&lt;=8/2,1/6,IF(V82&lt;8,2/6)))))))</f>
        <v>0.16666666666666666</v>
      </c>
      <c r="AO84" s="20" t="s">
        <v>95</v>
      </c>
      <c r="AP84" s="20">
        <f>IF((AN84+X80)&gt;5/6,5/6,AN84+X80)</f>
        <v>0.16666666666666666</v>
      </c>
      <c r="AQ84" s="20" t="s">
        <v>101</v>
      </c>
      <c r="AR84" s="20">
        <f>IF(AND(AF82,X80&gt;=0),AL85*AN84,AL85*AP84)</f>
        <v>0.75</v>
      </c>
      <c r="AS84" s="211"/>
      <c r="AT84" s="199">
        <f>IF(AND(AN84&lt;AP86,AF82),AB79*AL85,AP86*AL85)</f>
        <v>0</v>
      </c>
      <c r="AU84" s="211"/>
      <c r="AV84" s="20">
        <f>IF(AF82,AL85-(AL85*AN84),IF(AF81,(1/6)*AL85,0))</f>
        <v>0</v>
      </c>
      <c r="AW84" s="211"/>
      <c r="AX84" s="20">
        <f t="shared" si="20"/>
        <v>0</v>
      </c>
      <c r="AY84" s="211"/>
      <c r="AZ84" s="20">
        <f>AV84*AP86</f>
        <v>0</v>
      </c>
      <c r="BA84" s="211"/>
      <c r="BB84" s="199">
        <f t="shared" si="21"/>
        <v>0</v>
      </c>
      <c r="BC84" s="211"/>
      <c r="BD84" s="20">
        <f t="shared" si="22"/>
        <v>0.75</v>
      </c>
      <c r="BE84" s="211"/>
      <c r="BF84" s="199"/>
      <c r="BG84" s="199"/>
      <c r="BH84" s="20">
        <f>IF(AB82&lt;0,BB84*BF80,BB84*BF79)</f>
        <v>0</v>
      </c>
      <c r="BI84" s="211"/>
      <c r="BJ84" s="199">
        <f>BH84+((BD84-BB84)*BF79)</f>
        <v>0.25</v>
      </c>
      <c r="BK84" s="211"/>
      <c r="BL84" s="18">
        <f>IF(AB81&gt;0,(BH84*AB81)+((BJ84-BH84)*V84),BJ84*V84)</f>
        <v>0.25</v>
      </c>
      <c r="BM84" s="211"/>
      <c r="BN84" s="18">
        <f>(AL84*Z82)+(AB80*BB84)</f>
        <v>0</v>
      </c>
      <c r="BO84" s="211"/>
      <c r="BP84" s="199">
        <f t="shared" si="23"/>
        <v>0.25</v>
      </c>
      <c r="BQ84" s="123" t="s">
        <v>51</v>
      </c>
      <c r="BS84" s="116"/>
    </row>
    <row r="85" spans="1:83" ht="15" customHeight="1">
      <c r="A85" s="57"/>
      <c r="B85" s="58"/>
      <c r="C85" s="58"/>
      <c r="D85" s="48"/>
      <c r="E85" s="48"/>
      <c r="F85" s="48"/>
      <c r="G85" s="240"/>
      <c r="H85" s="84"/>
      <c r="I85" s="191"/>
      <c r="J85" s="191"/>
      <c r="K85" s="5" t="s">
        <v>68</v>
      </c>
      <c r="L85" s="193" t="s">
        <v>69</v>
      </c>
      <c r="M85" s="5" t="s">
        <v>18</v>
      </c>
      <c r="N85" s="208" t="s">
        <v>26</v>
      </c>
      <c r="O85" s="208"/>
      <c r="P85" s="5">
        <v>0</v>
      </c>
      <c r="Q85" s="217" t="s">
        <v>58</v>
      </c>
      <c r="R85" s="217"/>
      <c r="S85" s="5">
        <v>0</v>
      </c>
      <c r="T85" s="86"/>
      <c r="V85" s="162" t="str">
        <f>IF(AH79,C86,"")</f>
        <v/>
      </c>
      <c r="W85" s="12" t="s">
        <v>88</v>
      </c>
      <c r="X85" s="12"/>
      <c r="Y85" s="23"/>
      <c r="AA85" s="14"/>
      <c r="AB85" s="22"/>
      <c r="AC85" s="14"/>
      <c r="AD85" s="23">
        <f>COUNTIF(AD79:AD84,TRUE)</f>
        <v>6</v>
      </c>
      <c r="AE85" s="20" t="s">
        <v>66</v>
      </c>
      <c r="AF85" s="14" t="b">
        <v>0</v>
      </c>
      <c r="AG85" s="14" t="s">
        <v>56</v>
      </c>
      <c r="AH85" s="14"/>
      <c r="AI85" s="14"/>
      <c r="AJ85" s="20">
        <f>AJ80*AJ83</f>
        <v>0.5</v>
      </c>
      <c r="AK85" s="20" t="s">
        <v>110</v>
      </c>
      <c r="AL85" s="20">
        <f>IF(V80=1,V81,SUM(AJ81,AJ84,AL79,AL82)+(Z81*AL84)-(Z82*AL84))</f>
        <v>4.5</v>
      </c>
      <c r="AM85" s="20" t="s">
        <v>62</v>
      </c>
      <c r="AN85" s="20"/>
      <c r="AO85" s="20"/>
      <c r="AP85" s="20"/>
      <c r="AQ85" s="20"/>
      <c r="AR85" s="20"/>
      <c r="AS85" s="199"/>
      <c r="AT85" s="199"/>
      <c r="AU85" s="199"/>
      <c r="AV85" s="20"/>
      <c r="AW85" s="199"/>
      <c r="AX85" s="20"/>
      <c r="AY85" s="199"/>
      <c r="AZ85" s="20"/>
      <c r="BA85" s="199"/>
      <c r="BB85" s="199"/>
      <c r="BC85" s="199"/>
      <c r="BD85" s="20"/>
      <c r="BE85" s="199"/>
      <c r="BF85" s="199"/>
      <c r="BG85" s="199"/>
      <c r="BH85" s="20"/>
      <c r="BI85" s="199"/>
      <c r="BJ85" s="199"/>
      <c r="BK85" s="199"/>
      <c r="BM85" s="199"/>
      <c r="BO85" s="199"/>
      <c r="BP85" s="199"/>
      <c r="BQ85" s="199"/>
      <c r="BS85" s="116"/>
    </row>
    <row r="86" spans="1:83" ht="15" customHeight="1">
      <c r="A86" s="57"/>
      <c r="B86" s="157" t="s">
        <v>84</v>
      </c>
      <c r="C86" s="139">
        <v>1</v>
      </c>
      <c r="D86" s="188" t="s">
        <v>22</v>
      </c>
      <c r="E86" s="179">
        <f>IFERROR(BR80,NA())</f>
        <v>0.58333333333333337</v>
      </c>
      <c r="F86" s="3">
        <f>IFERROR(E86/P80,NA())</f>
        <v>1.9444444444444445E-2</v>
      </c>
      <c r="G86" s="240"/>
      <c r="H86" s="84"/>
      <c r="I86" s="80"/>
      <c r="J86" s="80"/>
      <c r="K86" s="80"/>
      <c r="L86" s="190"/>
      <c r="M86" s="193"/>
      <c r="N86" s="79"/>
      <c r="O86" s="190"/>
      <c r="P86" s="79"/>
      <c r="Q86" s="81"/>
      <c r="R86" s="81"/>
      <c r="S86" s="79"/>
      <c r="T86" s="88"/>
      <c r="V86" s="161"/>
      <c r="W86" s="12"/>
      <c r="X86" s="12"/>
      <c r="Y86" s="23"/>
      <c r="AA86" s="14"/>
      <c r="AB86" s="22"/>
      <c r="AC86" s="14"/>
      <c r="AD86" s="14" t="b">
        <v>1</v>
      </c>
      <c r="AE86" s="20" t="s">
        <v>70</v>
      </c>
      <c r="AF86" s="14" t="b">
        <v>0</v>
      </c>
      <c r="AG86" s="14" t="s">
        <v>71</v>
      </c>
      <c r="AH86" s="14"/>
      <c r="AI86" s="14"/>
      <c r="AJ86" s="20">
        <f>Z80*(AJ82+AJ85)</f>
        <v>0</v>
      </c>
      <c r="AK86" s="20" t="str">
        <f>"+attacks"</f>
        <v>+attacks</v>
      </c>
      <c r="AL86" s="20"/>
      <c r="AM86" s="20"/>
      <c r="AN86" s="20"/>
      <c r="AO86" s="20"/>
      <c r="AP86" s="20">
        <f>IF(AB79=0,0,IF((AB79+X80)&gt;5/6,5/6,AB79+X80))</f>
        <v>0</v>
      </c>
      <c r="AQ86" s="20" t="s">
        <v>118</v>
      </c>
      <c r="AR86" s="20"/>
      <c r="AS86" s="25"/>
      <c r="AT86" s="25"/>
      <c r="AU86" s="25"/>
      <c r="AV86" s="20"/>
      <c r="AW86" s="25"/>
      <c r="AX86" s="20"/>
      <c r="AY86" s="25"/>
      <c r="AZ86" s="20"/>
      <c r="BA86" s="25"/>
      <c r="BB86" s="25"/>
      <c r="BC86" s="25"/>
      <c r="BD86" s="20"/>
      <c r="BE86" s="25"/>
      <c r="BF86" s="25"/>
      <c r="BG86" s="25"/>
      <c r="BH86" s="20"/>
      <c r="BI86" s="25"/>
      <c r="BJ86" s="25"/>
      <c r="BK86" s="25"/>
      <c r="BM86" s="25"/>
      <c r="BO86" s="25"/>
      <c r="BP86" s="25"/>
      <c r="BQ86" s="25"/>
      <c r="BS86" s="116"/>
    </row>
    <row r="87" spans="1:83" ht="9.9499999999999993" customHeight="1">
      <c r="A87" s="65"/>
      <c r="B87" s="66"/>
      <c r="C87" s="66"/>
      <c r="D87" s="42"/>
      <c r="E87" s="42"/>
      <c r="F87" s="42"/>
      <c r="G87" s="42"/>
      <c r="H87" s="89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1"/>
      <c r="V87" s="180"/>
      <c r="W87" s="181"/>
      <c r="X87" s="181"/>
      <c r="Y87" s="182"/>
      <c r="Z87" s="184"/>
      <c r="AA87" s="181"/>
      <c r="AB87" s="184"/>
      <c r="AC87" s="181"/>
      <c r="AD87" s="181"/>
      <c r="AE87" s="181"/>
      <c r="AF87" s="183"/>
      <c r="AG87" s="183"/>
      <c r="AH87" s="183"/>
      <c r="AI87" s="183"/>
      <c r="AJ87" s="181"/>
      <c r="AK87" s="181"/>
      <c r="AL87" s="181"/>
      <c r="AM87" s="181"/>
      <c r="AN87" s="184"/>
      <c r="AO87" s="184"/>
      <c r="AP87" s="184"/>
      <c r="AQ87" s="184"/>
      <c r="AR87" s="184"/>
      <c r="AS87" s="184"/>
      <c r="AT87" s="184"/>
      <c r="AU87" s="184"/>
      <c r="AV87" s="184"/>
      <c r="AW87" s="184"/>
      <c r="AX87" s="184"/>
      <c r="AY87" s="184"/>
      <c r="AZ87" s="184"/>
      <c r="BA87" s="184"/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4"/>
      <c r="BR87" s="140"/>
      <c r="BS87" s="118"/>
    </row>
    <row r="88" spans="1:83" s="13" customFormat="1" ht="9.9499999999999993" customHeight="1">
      <c r="A88" s="43"/>
      <c r="B88" s="43"/>
      <c r="C88" s="43"/>
      <c r="D88" s="43"/>
      <c r="E88" s="43"/>
      <c r="F88" s="43"/>
      <c r="G88" s="43"/>
      <c r="U88" s="17"/>
      <c r="V88" s="115"/>
      <c r="BS88" s="11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</row>
    <row r="89" spans="1:83" s="13" customFormat="1" ht="15" customHeight="1">
      <c r="A89" s="230" t="s">
        <v>85</v>
      </c>
      <c r="B89" s="231"/>
      <c r="C89" s="231"/>
      <c r="D89" s="95"/>
      <c r="E89" s="96" t="s">
        <v>11</v>
      </c>
      <c r="F89" s="95" t="s">
        <v>7</v>
      </c>
      <c r="G89" s="234"/>
      <c r="I89" s="78" t="s">
        <v>13</v>
      </c>
      <c r="J89" s="78" t="s">
        <v>8</v>
      </c>
      <c r="K89" s="94"/>
      <c r="L89" s="94"/>
      <c r="M89" s="94"/>
      <c r="N89" s="94"/>
      <c r="O89" s="94"/>
      <c r="U89" s="17"/>
      <c r="V89" s="236" t="s">
        <v>77</v>
      </c>
      <c r="W89" s="200"/>
      <c r="X89" s="200"/>
      <c r="Y89" s="200"/>
      <c r="Z89" s="200"/>
      <c r="AA89" s="200"/>
      <c r="AB89" s="200"/>
      <c r="AC89" s="200"/>
      <c r="AD89" s="200" t="s">
        <v>21</v>
      </c>
      <c r="AE89" s="200"/>
      <c r="AF89" s="200"/>
      <c r="AG89" s="200"/>
      <c r="AH89" s="200" t="s">
        <v>76</v>
      </c>
      <c r="AI89" s="200"/>
      <c r="BS89" s="11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</row>
    <row r="90" spans="1:83" s="13" customFormat="1" ht="15" customHeight="1">
      <c r="A90" s="232"/>
      <c r="B90" s="233"/>
      <c r="C90" s="233"/>
      <c r="D90" s="97" t="s">
        <v>1</v>
      </c>
      <c r="E90" s="164" t="e">
        <f>IF(AND(AF96,AD90),V90,NA())</f>
        <v>#N/A</v>
      </c>
      <c r="F90" s="30" t="e">
        <f>IFERROR(E90/J90,NA())</f>
        <v>#N/A</v>
      </c>
      <c r="G90" s="235"/>
      <c r="I90" s="4" t="s">
        <v>85</v>
      </c>
      <c r="J90" s="5">
        <v>180</v>
      </c>
      <c r="K90" s="94"/>
      <c r="L90" s="94"/>
      <c r="M90" s="94"/>
      <c r="N90" s="94"/>
      <c r="O90" s="94"/>
      <c r="U90" s="17"/>
      <c r="V90" s="162">
        <f>SUM(IF(V35=1,IFERROR(BP29,0),0),IF(V45=1,IFERROR(BP39,0),0),IF(V55=1,IFERROR(BP49,0),0),IF(V65=1,IFERROR(BP59,0),0),IF(V75=1,IFERROR(BP69,0),0),IF(V85=1,IFERROR(BP79,0),0))</f>
        <v>0</v>
      </c>
      <c r="W90" s="23" t="s">
        <v>78</v>
      </c>
      <c r="AD90" s="18" t="b">
        <v>1</v>
      </c>
      <c r="AE90" s="23" t="s">
        <v>46</v>
      </c>
      <c r="AH90" s="18" t="e">
        <f>IFERROR(IF(AD90,E90,0)+IF(AD91,E91,0)+IF(AD92,E92,0)+IF(AD93,E93,0)+IF(AD94,E94,0)+IF(AD95,E95,0),NA())</f>
        <v>#N/A</v>
      </c>
      <c r="AI90" s="18" t="s">
        <v>67</v>
      </c>
      <c r="BS90" s="11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</row>
    <row r="91" spans="1:83" s="13" customFormat="1" ht="15" customHeight="1">
      <c r="A91" s="232"/>
      <c r="B91" s="233"/>
      <c r="C91" s="233"/>
      <c r="D91" s="97" t="s">
        <v>2</v>
      </c>
      <c r="E91" s="164" t="e">
        <f>IF(AND(AF96,AD91),V91,NA())</f>
        <v>#N/A</v>
      </c>
      <c r="F91" s="30" t="e">
        <f>IFERROR(E91/J90,NA())</f>
        <v>#N/A</v>
      </c>
      <c r="G91" s="235"/>
      <c r="U91" s="17"/>
      <c r="V91" s="162">
        <f>SUM(IF(V35=1,IFERROR(BP30,0),0),IF(V45=1,IFERROR(BP40,0),0),IF(V55=1,IFERROR(BP50,0),0),IF(V65=1,IFERROR(BP60,0),0),IF(V75=1,IFERROR(BP70,0),0),IF(V85=1,IFERROR(BP80,0),0))</f>
        <v>0</v>
      </c>
      <c r="W91" s="23" t="s">
        <v>79</v>
      </c>
      <c r="AD91" s="18" t="b">
        <v>1</v>
      </c>
      <c r="AE91" s="23" t="s">
        <v>47</v>
      </c>
      <c r="AH91" s="18" t="e">
        <f>IFERROR(AH90/AD96,NA())</f>
        <v>#N/A</v>
      </c>
      <c r="AI91" s="18" t="s">
        <v>11</v>
      </c>
      <c r="BS91" s="11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</row>
    <row r="92" spans="1:83" s="13" customFormat="1" ht="15" customHeight="1">
      <c r="A92" s="232"/>
      <c r="B92" s="233"/>
      <c r="C92" s="233"/>
      <c r="D92" s="97" t="s">
        <v>3</v>
      </c>
      <c r="E92" s="164" t="e">
        <f>IF(AND(AF96,AD92),V92,NA())</f>
        <v>#N/A</v>
      </c>
      <c r="F92" s="30" t="e">
        <f>IFERROR(E92/J90,NA())</f>
        <v>#N/A</v>
      </c>
      <c r="G92" s="235"/>
      <c r="U92" s="17"/>
      <c r="V92" s="162">
        <f>SUM(IF(V35=1,IFERROR(BP31,0),0),IF(V45=1,IFERROR(BP41,0),0),IF(V55=1,IFERROR(BP51,0),0),IF(V65=1,IFERROR(BP61,0),0),IF(V75=1,IFERROR(BP71,0),0),IF(V85=1,IFERROR(BP81,0),0))</f>
        <v>0</v>
      </c>
      <c r="W92" s="23" t="s">
        <v>80</v>
      </c>
      <c r="AD92" s="18" t="b">
        <v>1</v>
      </c>
      <c r="AE92" s="23" t="s">
        <v>48</v>
      </c>
      <c r="BS92" s="11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</row>
    <row r="93" spans="1:83" s="13" customFormat="1" ht="15" customHeight="1">
      <c r="A93" s="232"/>
      <c r="B93" s="233"/>
      <c r="C93" s="233"/>
      <c r="D93" s="97" t="s">
        <v>4</v>
      </c>
      <c r="E93" s="164" t="e">
        <f>IF(AND(AF96,AD93),V93,NA())</f>
        <v>#N/A</v>
      </c>
      <c r="F93" s="30" t="e">
        <f>IFERROR(E93/J90,NA())</f>
        <v>#N/A</v>
      </c>
      <c r="G93" s="235"/>
      <c r="U93" s="17"/>
      <c r="V93" s="162">
        <f>SUM(IF(V35=1,IFERROR(BP32,0),0),IF(V45=1,IFERROR(BP42,0),0),IF(V55=1,IFERROR(BP52,0),0),IF(V65=1,IFERROR(BP62,0),0),IF(V75=1,IFERROR(BP72,0),0),IF(V85=1,IFERROR(BP82,0),0))</f>
        <v>0</v>
      </c>
      <c r="W93" s="23" t="s">
        <v>81</v>
      </c>
      <c r="AD93" s="18" t="b">
        <v>1</v>
      </c>
      <c r="AE93" s="23" t="s">
        <v>49</v>
      </c>
      <c r="BS93" s="11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</row>
    <row r="94" spans="1:83" s="13" customFormat="1" ht="15" customHeight="1">
      <c r="A94" s="232"/>
      <c r="B94" s="233"/>
      <c r="C94" s="233"/>
      <c r="D94" s="97" t="s">
        <v>5</v>
      </c>
      <c r="E94" s="164" t="e">
        <f>IF(AND(AF96,AD94),V94,NA())</f>
        <v>#N/A</v>
      </c>
      <c r="F94" s="30" t="e">
        <f>IFERROR(E94/J90,NA())</f>
        <v>#N/A</v>
      </c>
      <c r="G94" s="235"/>
      <c r="U94" s="17"/>
      <c r="V94" s="162">
        <f>SUM(IF(V35=1,IFERROR(BP33,0),0),IF(V45=1,IFERROR(BP43,0),0),IF(V55=1,IFERROR(BP53,0),0),IF(V65=1,IFERROR(BP63,0),0),IF(V75=1,IFERROR(BP73,0),0),IF(V85=1,IFERROR(BP83,0),0))</f>
        <v>0</v>
      </c>
      <c r="W94" s="23" t="s">
        <v>82</v>
      </c>
      <c r="AD94" s="18" t="b">
        <v>1</v>
      </c>
      <c r="AE94" s="23" t="s">
        <v>50</v>
      </c>
      <c r="BS94" s="11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</row>
    <row r="95" spans="1:83" s="13" customFormat="1" ht="15" customHeight="1">
      <c r="A95" s="98"/>
      <c r="B95" s="99"/>
      <c r="C95" s="99"/>
      <c r="D95" s="97" t="s">
        <v>6</v>
      </c>
      <c r="E95" s="164" t="e">
        <f>IF(AND(AF96,AD95),V95,NA())</f>
        <v>#N/A</v>
      </c>
      <c r="F95" s="30" t="e">
        <f>IFERROR(E95/J90,NA())</f>
        <v>#N/A</v>
      </c>
      <c r="G95" s="235"/>
      <c r="U95" s="17"/>
      <c r="V95" s="162">
        <f>SUM(IF(V35=1,IFERROR(BP34,0),0),IF(V45=1,IFERROR(BP44,0),0),IF(V55=1,IFERROR(BP54,0),0),IF(V65=1,IFERROR(BP64,0),0),IF(V75=1,IFERROR(BP74,0),0),IF(V85=1,IFERROR(BP84,0),0))</f>
        <v>0</v>
      </c>
      <c r="W95" s="23" t="s">
        <v>83</v>
      </c>
      <c r="AD95" s="18" t="b">
        <v>1</v>
      </c>
      <c r="AE95" s="23" t="s">
        <v>51</v>
      </c>
      <c r="BS95" s="11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</row>
    <row r="96" spans="1:83" s="13" customFormat="1" ht="15" customHeight="1">
      <c r="A96" s="98"/>
      <c r="B96" s="99"/>
      <c r="C96" s="99"/>
      <c r="D96" s="97"/>
      <c r="E96" s="97"/>
      <c r="F96" s="97"/>
      <c r="G96" s="235"/>
      <c r="U96" s="17"/>
      <c r="V96" s="115"/>
      <c r="AD96" s="18">
        <f>COUNTIF(AD90:AD95,TRUE)</f>
        <v>6</v>
      </c>
      <c r="AE96" s="23" t="s">
        <v>66</v>
      </c>
      <c r="AF96" s="18" t="b">
        <v>0</v>
      </c>
      <c r="AG96" s="14" t="s">
        <v>71</v>
      </c>
      <c r="BS96" s="11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</row>
    <row r="97" spans="1:96" s="13" customFormat="1" ht="15" customHeight="1">
      <c r="A97" s="98"/>
      <c r="B97" s="99"/>
      <c r="C97" s="99"/>
      <c r="D97" s="100" t="s">
        <v>22</v>
      </c>
      <c r="E97" s="3" t="e">
        <f>IFERROR(AH91,NA())</f>
        <v>#N/A</v>
      </c>
      <c r="F97" s="3" t="e">
        <f>IFERROR(E97/J90,NA())</f>
        <v>#N/A</v>
      </c>
      <c r="G97" s="235"/>
      <c r="U97" s="17"/>
      <c r="V97" s="115"/>
      <c r="BS97" s="11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</row>
    <row r="98" spans="1:96" s="13" customFormat="1" ht="9.9499999999999993" customHeight="1">
      <c r="A98" s="101"/>
      <c r="B98" s="102"/>
      <c r="C98" s="102"/>
      <c r="D98" s="103"/>
      <c r="E98" s="103"/>
      <c r="F98" s="103"/>
      <c r="G98" s="104"/>
      <c r="U98" s="17"/>
      <c r="V98" s="115"/>
      <c r="BS98" s="11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</row>
    <row r="99" spans="1:96" s="13" customFormat="1" ht="15" customHeight="1">
      <c r="A99" s="247" t="s">
        <v>86</v>
      </c>
      <c r="B99" s="248"/>
      <c r="C99" s="248"/>
      <c r="D99" s="105"/>
      <c r="E99" s="106" t="s">
        <v>11</v>
      </c>
      <c r="F99" s="105" t="s">
        <v>7</v>
      </c>
      <c r="G99" s="251"/>
      <c r="I99" s="78" t="s">
        <v>13</v>
      </c>
      <c r="J99" s="78" t="s">
        <v>8</v>
      </c>
      <c r="U99" s="17"/>
      <c r="V99" s="205" t="s">
        <v>77</v>
      </c>
      <c r="W99" s="206"/>
      <c r="X99" s="206"/>
      <c r="Y99" s="206"/>
      <c r="Z99" s="206"/>
      <c r="AA99" s="206"/>
      <c r="AB99" s="206"/>
      <c r="AC99" s="206"/>
      <c r="AD99" s="206" t="s">
        <v>21</v>
      </c>
      <c r="AE99" s="206"/>
      <c r="AF99" s="206"/>
      <c r="AG99" s="206"/>
      <c r="AH99" s="206" t="s">
        <v>76</v>
      </c>
      <c r="AI99" s="206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185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</row>
    <row r="100" spans="1:96" s="13" customFormat="1" ht="15" customHeight="1">
      <c r="A100" s="249"/>
      <c r="B100" s="250"/>
      <c r="C100" s="250"/>
      <c r="D100" s="107" t="s">
        <v>1</v>
      </c>
      <c r="E100" s="164" t="e">
        <f>IF(AND(AF106,AD100),V100,NA())</f>
        <v>#N/A</v>
      </c>
      <c r="F100" s="30" t="e">
        <f>IFERROR(E100/J100,NA())</f>
        <v>#N/A</v>
      </c>
      <c r="G100" s="252"/>
      <c r="I100" s="4" t="s">
        <v>86</v>
      </c>
      <c r="J100" s="5">
        <v>180</v>
      </c>
      <c r="U100" s="17"/>
      <c r="V100" s="162">
        <f>SUM(IF(V35=2,IFERROR(BP29,0),0),IF(V45=2,IFERROR(BP39,0),0),IF(V55=2,IFERROR(BP49,0),0),IF(V65=2,IFERROR(BP59,0),0),IF(V75=2,IFERROR(BP69,0),0),IF(V85=2,IFERROR(BP79,0),0))</f>
        <v>0</v>
      </c>
      <c r="W100" s="23" t="s">
        <v>78</v>
      </c>
      <c r="AD100" s="18" t="b">
        <v>1</v>
      </c>
      <c r="AE100" s="23" t="s">
        <v>46</v>
      </c>
      <c r="AH100" s="18" t="e">
        <f>IFERROR(IF(AD100,E100,0)+IF(AD101,E101,0)+IF(AD102,E102,0)+IF(AD103,E103,0)+IF(AD104,E104,0)+IF(AD105,E105,0),NA())</f>
        <v>#N/A</v>
      </c>
      <c r="AI100" s="18" t="s">
        <v>67</v>
      </c>
      <c r="BS100" s="11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</row>
    <row r="101" spans="1:96" s="13" customFormat="1" ht="15" customHeight="1">
      <c r="A101" s="249"/>
      <c r="B101" s="250"/>
      <c r="C101" s="250"/>
      <c r="D101" s="107" t="s">
        <v>2</v>
      </c>
      <c r="E101" s="164" t="e">
        <f>IF(AND(AF106,AD101),V101,NA())</f>
        <v>#N/A</v>
      </c>
      <c r="F101" s="30" t="e">
        <f>IFERROR(E101/J100,NA())</f>
        <v>#N/A</v>
      </c>
      <c r="G101" s="252"/>
      <c r="U101" s="17"/>
      <c r="V101" s="162">
        <f>SUM(IF(V35=2,IFERROR(BP30,0),0),IF(V45=2,IFERROR(BP40,0),0),IF(V55=2,IFERROR(BP50,0),0),IF(V65=2,IFERROR(BP60,0),0),IF(V75=2,IFERROR(BP70,0),0),IF(V85=2,IFERROR(BP80,0),0))</f>
        <v>0</v>
      </c>
      <c r="W101" s="23" t="s">
        <v>79</v>
      </c>
      <c r="AD101" s="18" t="b">
        <v>1</v>
      </c>
      <c r="AE101" s="23" t="s">
        <v>47</v>
      </c>
      <c r="AH101" s="18" t="e">
        <f>IFERROR(AH100/AD106,NA())</f>
        <v>#N/A</v>
      </c>
      <c r="AI101" s="18" t="s">
        <v>11</v>
      </c>
      <c r="BS101" s="11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</row>
    <row r="102" spans="1:96" s="13" customFormat="1" ht="15" customHeight="1">
      <c r="A102" s="249"/>
      <c r="B102" s="250"/>
      <c r="C102" s="250"/>
      <c r="D102" s="107" t="s">
        <v>3</v>
      </c>
      <c r="E102" s="164" t="e">
        <f>IF(AND(AF106,AD102),V102,NA())</f>
        <v>#N/A</v>
      </c>
      <c r="F102" s="30" t="e">
        <f>IFERROR(E102/J100,NA())</f>
        <v>#N/A</v>
      </c>
      <c r="G102" s="252"/>
      <c r="U102" s="17"/>
      <c r="V102" s="162">
        <f>SUM(IF(V35=2,IFERROR(BP31,0),0),IF(V45=2,IFERROR(BP41,0),0),IF(V55=2,IFERROR(BP51,0),0),IF(V65=2,IFERROR(BP61,0),0),IF(V75=2,IFERROR(BP71,0),0),IF(V85=2,IFERROR(BP81,0),0))</f>
        <v>0</v>
      </c>
      <c r="W102" s="23" t="s">
        <v>80</v>
      </c>
      <c r="AD102" s="18" t="b">
        <v>1</v>
      </c>
      <c r="AE102" s="23" t="s">
        <v>48</v>
      </c>
      <c r="BS102" s="11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</row>
    <row r="103" spans="1:96" s="44" customFormat="1" ht="15" customHeight="1">
      <c r="A103" s="249"/>
      <c r="B103" s="250"/>
      <c r="C103" s="250"/>
      <c r="D103" s="107" t="s">
        <v>4</v>
      </c>
      <c r="E103" s="164" t="e">
        <f>IF(AND(AF106,AD103),V103,NA())</f>
        <v>#N/A</v>
      </c>
      <c r="F103" s="30" t="e">
        <f>IFERROR(E103/J100,NA())</f>
        <v>#N/A</v>
      </c>
      <c r="G103" s="252"/>
      <c r="U103" s="45"/>
      <c r="V103" s="162">
        <f>SUM(IF(V35=2,IFERROR(BP32,0),0),IF(V45=2,IFERROR(BP42,0),0),IF(V55=2,IFERROR(BP52,0),0),IF(V65=2,IFERROR(BP62,0),0),IF(V75=2,IFERROR(BP72,0),0),IF(V85=2,IFERROR(BP82,0),0))</f>
        <v>0</v>
      </c>
      <c r="W103" s="23" t="s">
        <v>81</v>
      </c>
      <c r="AD103" s="22" t="b">
        <v>1</v>
      </c>
      <c r="AE103" s="23" t="s">
        <v>49</v>
      </c>
      <c r="BS103" s="163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Q103" s="46"/>
    </row>
    <row r="104" spans="1:96" s="13" customFormat="1" ht="15" customHeight="1">
      <c r="A104" s="249"/>
      <c r="B104" s="250"/>
      <c r="C104" s="250"/>
      <c r="D104" s="107" t="s">
        <v>5</v>
      </c>
      <c r="E104" s="164" t="e">
        <f>IF(AND(AF106,AD104),V104,NA())</f>
        <v>#N/A</v>
      </c>
      <c r="F104" s="30" t="e">
        <f>IFERROR(E104/J100,NA())</f>
        <v>#N/A</v>
      </c>
      <c r="G104" s="252"/>
      <c r="U104" s="17"/>
      <c r="V104" s="162">
        <f>SUM(IF(V35=2,IFERROR(BP33,0),0),IF(V45=2,IFERROR(BP43,0),0),IF(V55=2,IFERROR(BP53,0),0),IF(V65=2,IFERROR(BP63,0),0),IF(V75=2,IFERROR(BP73,0),0),IF(V85=2,IFERROR(BP83,0),0))</f>
        <v>0</v>
      </c>
      <c r="W104" s="23" t="s">
        <v>82</v>
      </c>
      <c r="AD104" s="18" t="b">
        <v>1</v>
      </c>
      <c r="AE104" s="23" t="s">
        <v>50</v>
      </c>
      <c r="BS104" s="11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P104" s="47"/>
      <c r="CQ104" s="47"/>
      <c r="CR104" s="47"/>
    </row>
    <row r="105" spans="1:96" s="13" customFormat="1" ht="15" customHeight="1">
      <c r="A105" s="108"/>
      <c r="B105" s="109"/>
      <c r="C105" s="109"/>
      <c r="D105" s="107" t="s">
        <v>6</v>
      </c>
      <c r="E105" s="164" t="e">
        <f>IF(AND(AF106,AD105),V105,NA())</f>
        <v>#N/A</v>
      </c>
      <c r="F105" s="30" t="e">
        <f>IFERROR(E105/J100,NA())</f>
        <v>#N/A</v>
      </c>
      <c r="G105" s="252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62">
        <f>SUM(IF(V35=2,IFERROR(BP34,0),0),IF(V45=2,IFERROR(BP44,0),0),IF(V55=2,IFERROR(BP54,0),0),IF(V65=2,IFERROR(BP64,0),0),IF(V75=2,IFERROR(BP74,0),0),IF(V85=2,IFERROR(BP84,0),0))</f>
        <v>0</v>
      </c>
      <c r="W105" s="23" t="s">
        <v>83</v>
      </c>
      <c r="AD105" s="18" t="b">
        <v>1</v>
      </c>
      <c r="AE105" s="23" t="s">
        <v>51</v>
      </c>
      <c r="BS105" s="11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P105" s="47"/>
      <c r="CQ105" s="47"/>
      <c r="CR105" s="47"/>
    </row>
    <row r="106" spans="1:96" s="13" customFormat="1" ht="15" customHeight="1">
      <c r="A106" s="108"/>
      <c r="B106" s="109"/>
      <c r="C106" s="109"/>
      <c r="D106" s="107"/>
      <c r="E106" s="107"/>
      <c r="F106" s="107"/>
      <c r="G106" s="252"/>
      <c r="I106" s="17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17"/>
      <c r="U106" s="17"/>
      <c r="V106" s="115"/>
      <c r="AD106" s="18">
        <f>COUNTIF(AD100:AD105,TRUE)</f>
        <v>6</v>
      </c>
      <c r="AE106" s="23" t="s">
        <v>66</v>
      </c>
      <c r="AF106" s="18" t="b">
        <v>0</v>
      </c>
      <c r="AG106" s="14" t="s">
        <v>71</v>
      </c>
      <c r="BS106" s="11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P106" s="47"/>
      <c r="CQ106" s="47"/>
      <c r="CR106" s="47"/>
    </row>
    <row r="107" spans="1:96" s="13" customFormat="1" ht="15" customHeight="1">
      <c r="A107" s="108"/>
      <c r="B107" s="109"/>
      <c r="C107" s="109"/>
      <c r="D107" s="110" t="s">
        <v>22</v>
      </c>
      <c r="E107" s="3" t="e">
        <f>IFERROR(AH101,NA())</f>
        <v>#N/A</v>
      </c>
      <c r="F107" s="3" t="e">
        <f>IFERROR(E107/J100,NA())</f>
        <v>#N/A</v>
      </c>
      <c r="G107" s="252"/>
      <c r="I107" s="17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17"/>
      <c r="V107" s="115"/>
      <c r="BS107" s="11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P107" s="47"/>
      <c r="CQ107" s="47"/>
      <c r="CR107" s="47"/>
    </row>
    <row r="108" spans="1:96" s="13" customFormat="1" ht="9.9499999999999993" customHeight="1">
      <c r="A108" s="111"/>
      <c r="B108" s="112"/>
      <c r="C108" s="112"/>
      <c r="D108" s="113"/>
      <c r="E108" s="113"/>
      <c r="F108" s="113"/>
      <c r="G108" s="114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26"/>
      <c r="U108" s="17"/>
      <c r="V108" s="115"/>
      <c r="BS108" s="11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P108" s="47"/>
      <c r="CQ108" s="47"/>
      <c r="CR108" s="47"/>
    </row>
    <row r="109" spans="1:96" s="13" customFormat="1" ht="15" customHeight="1">
      <c r="A109" s="241" t="s">
        <v>87</v>
      </c>
      <c r="B109" s="242"/>
      <c r="C109" s="242"/>
      <c r="D109" s="141"/>
      <c r="E109" s="142" t="s">
        <v>11</v>
      </c>
      <c r="F109" s="141" t="s">
        <v>7</v>
      </c>
      <c r="G109" s="245"/>
      <c r="I109" s="78" t="s">
        <v>13</v>
      </c>
      <c r="J109" s="78" t="s">
        <v>8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17"/>
      <c r="V109" s="205" t="s">
        <v>77</v>
      </c>
      <c r="W109" s="206"/>
      <c r="X109" s="206"/>
      <c r="Y109" s="206"/>
      <c r="Z109" s="206"/>
      <c r="AA109" s="206"/>
      <c r="AB109" s="206"/>
      <c r="AC109" s="206"/>
      <c r="AD109" s="206" t="s">
        <v>21</v>
      </c>
      <c r="AE109" s="206"/>
      <c r="AF109" s="206"/>
      <c r="AG109" s="206"/>
      <c r="AH109" s="206" t="s">
        <v>76</v>
      </c>
      <c r="AI109" s="206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185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P109" s="47"/>
      <c r="CQ109" s="47"/>
      <c r="CR109" s="47"/>
    </row>
    <row r="110" spans="1:96" s="13" customFormat="1">
      <c r="A110" s="243"/>
      <c r="B110" s="244"/>
      <c r="C110" s="244"/>
      <c r="D110" s="143" t="s">
        <v>1</v>
      </c>
      <c r="E110" s="164" t="e">
        <f>IF(AND(AF116,AD110),V110,NA())</f>
        <v>#N/A</v>
      </c>
      <c r="F110" s="164" t="e">
        <f>IFERROR(E110/J110,NA())</f>
        <v>#N/A</v>
      </c>
      <c r="G110" s="246"/>
      <c r="I110" s="4" t="s">
        <v>87</v>
      </c>
      <c r="J110" s="5"/>
      <c r="K110" s="17"/>
      <c r="L110" s="17"/>
      <c r="M110" s="17"/>
      <c r="N110" s="26"/>
      <c r="O110" s="17"/>
      <c r="P110" s="17"/>
      <c r="Q110" s="17"/>
      <c r="R110" s="26"/>
      <c r="S110" s="17"/>
      <c r="T110" s="17"/>
      <c r="U110" s="17"/>
      <c r="V110" s="162">
        <f>SUM(IF(V35=3,IFERROR(BP29,0),0),IF(V45=3,IFERROR(BP39,0),0),IF(V55=3,IFERROR(BP49,0),0),IF(V65=3,IFERROR(BP59,0),0),IF(V75=3,IFERROR(BP69,0),0),IF(V85=3,IFERROR(BP79,0),0))</f>
        <v>0</v>
      </c>
      <c r="W110" s="23" t="s">
        <v>78</v>
      </c>
      <c r="AD110" s="18" t="b">
        <v>1</v>
      </c>
      <c r="AE110" s="23" t="s">
        <v>46</v>
      </c>
      <c r="AH110" s="18" t="e">
        <f>IFERROR(IF(AD110,E110,0)+IF(AD111,E111,0)+IF(AD112,E112,0)+IF(AD113,E113,0)+IF(AD114,E114,0)+IF(AD115,E115,0),NA())</f>
        <v>#N/A</v>
      </c>
      <c r="AI110" s="18" t="s">
        <v>67</v>
      </c>
      <c r="BS110" s="11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</row>
    <row r="111" spans="1:96" s="13" customFormat="1">
      <c r="A111" s="243"/>
      <c r="B111" s="244"/>
      <c r="C111" s="244"/>
      <c r="D111" s="143" t="s">
        <v>2</v>
      </c>
      <c r="E111" s="164" t="e">
        <f>IF(AND(AF116,AD111),V111,NA())</f>
        <v>#N/A</v>
      </c>
      <c r="F111" s="164" t="e">
        <f>IFERROR(E111/J110,NA())</f>
        <v>#N/A</v>
      </c>
      <c r="G111" s="246"/>
      <c r="I111" s="17"/>
      <c r="J111" s="26"/>
      <c r="K111" s="17"/>
      <c r="L111" s="17"/>
      <c r="M111" s="17"/>
      <c r="N111" s="26"/>
      <c r="O111" s="17"/>
      <c r="P111" s="17"/>
      <c r="Q111" s="17"/>
      <c r="R111" s="26"/>
      <c r="S111" s="17"/>
      <c r="T111" s="17"/>
      <c r="U111" s="17"/>
      <c r="V111" s="162">
        <f>SUM(IF(V35=3,IFERROR(BP30,0),0),IF(V45=3,IFERROR(BP40,0),0),IF(V55=3,IFERROR(BP50,0),0),IF(V65=3,IFERROR(BP60,0),0),IF(V75=3,IFERROR(BP70,0),0),IF(V85=3,IFERROR(BP80,0),0))</f>
        <v>0</v>
      </c>
      <c r="W111" s="23" t="s">
        <v>79</v>
      </c>
      <c r="AD111" s="18" t="b">
        <v>1</v>
      </c>
      <c r="AE111" s="23" t="s">
        <v>47</v>
      </c>
      <c r="AH111" s="18" t="e">
        <f>IFERROR(AH110/AD116,NA())</f>
        <v>#N/A</v>
      </c>
      <c r="AI111" s="18" t="s">
        <v>11</v>
      </c>
      <c r="BS111" s="11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</row>
    <row r="112" spans="1:96" s="13" customFormat="1">
      <c r="A112" s="243"/>
      <c r="B112" s="244"/>
      <c r="C112" s="244"/>
      <c r="D112" s="143" t="s">
        <v>3</v>
      </c>
      <c r="E112" s="164" t="e">
        <f>IF(AND(AF116,AD112),V112,NA())</f>
        <v>#N/A</v>
      </c>
      <c r="F112" s="164" t="e">
        <f>IFERROR(E112/J110,NA())</f>
        <v>#N/A</v>
      </c>
      <c r="G112" s="246"/>
      <c r="I112" s="17"/>
      <c r="J112" s="26"/>
      <c r="K112" s="17"/>
      <c r="L112" s="17"/>
      <c r="M112" s="17"/>
      <c r="N112" s="26"/>
      <c r="O112" s="17"/>
      <c r="P112" s="17"/>
      <c r="Q112" s="17"/>
      <c r="R112" s="26"/>
      <c r="S112" s="17"/>
      <c r="T112" s="17"/>
      <c r="U112" s="17"/>
      <c r="V112" s="162">
        <f>SUM(IF(V35=3,IFERROR(BP31,0),0),IF(V45=3,IFERROR(BP41,0),0),IF(V55=3,IFERROR(BP51,0),0),IF(V65=3,IFERROR(BP61,0),0),IF(V75=3,IFERROR(BP71,0),0),IF(V85=3,IFERROR(BP81,0),0))</f>
        <v>0</v>
      </c>
      <c r="W112" s="23" t="s">
        <v>80</v>
      </c>
      <c r="AD112" s="18" t="b">
        <v>1</v>
      </c>
      <c r="AE112" s="23" t="s">
        <v>48</v>
      </c>
      <c r="BS112" s="11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</row>
    <row r="113" spans="1:83" s="13" customFormat="1">
      <c r="A113" s="243"/>
      <c r="B113" s="244"/>
      <c r="C113" s="244"/>
      <c r="D113" s="143" t="s">
        <v>4</v>
      </c>
      <c r="E113" s="164" t="e">
        <f>IF(AND(AF116,AD113),V113,NA())</f>
        <v>#N/A</v>
      </c>
      <c r="F113" s="164" t="e">
        <f>IFERROR(E113/J110,NA())</f>
        <v>#N/A</v>
      </c>
      <c r="G113" s="246"/>
      <c r="I113" s="17"/>
      <c r="J113" s="26"/>
      <c r="K113" s="17"/>
      <c r="L113" s="17"/>
      <c r="M113" s="17"/>
      <c r="N113" s="26"/>
      <c r="O113" s="17"/>
      <c r="P113" s="17"/>
      <c r="Q113" s="17"/>
      <c r="R113" s="26"/>
      <c r="S113" s="26"/>
      <c r="T113" s="26"/>
      <c r="U113" s="17"/>
      <c r="V113" s="162">
        <f>SUM(IF(V35=3,IFERROR(BP32,0),0),IF(V45=3,IFERROR(BP42,0),0),IF(V55=3,IFERROR(BP52,0),0),IF(V65=3,IFERROR(BP62,0),0),IF(V75=3,IFERROR(BP72,0),0),IF(V85=3,IFERROR(BP82,0),0))</f>
        <v>0</v>
      </c>
      <c r="W113" s="23" t="s">
        <v>81</v>
      </c>
      <c r="X113" s="44"/>
      <c r="Y113" s="44"/>
      <c r="Z113" s="44"/>
      <c r="AA113" s="44"/>
      <c r="AB113" s="44"/>
      <c r="AC113" s="44"/>
      <c r="AD113" s="22" t="b">
        <v>1</v>
      </c>
      <c r="AE113" s="23" t="s">
        <v>49</v>
      </c>
      <c r="AF113" s="44"/>
      <c r="AG113" s="44"/>
      <c r="AH113" s="44"/>
      <c r="AI113" s="44"/>
      <c r="BS113" s="11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</row>
    <row r="114" spans="1:83" s="13" customFormat="1">
      <c r="A114" s="243"/>
      <c r="B114" s="244"/>
      <c r="C114" s="244"/>
      <c r="D114" s="143" t="s">
        <v>5</v>
      </c>
      <c r="E114" s="164" t="e">
        <f>IF(AND(AF116,AD114),V114,NA())</f>
        <v>#N/A</v>
      </c>
      <c r="F114" s="164" t="e">
        <f>IFERROR(E114/J110,NA())</f>
        <v>#N/A</v>
      </c>
      <c r="G114" s="246"/>
      <c r="U114" s="17"/>
      <c r="V114" s="162">
        <f>SUM(IF(V35=3,IFERROR(BP33,0),0),IF(V45=3,IFERROR(BP43,0),0),IF(V55=3,IFERROR(BP53,0),0),IF(V65=3,IFERROR(BP63,0),0),IF(V75=3,IFERROR(BP73,0),0),IF(V85=3,IFERROR(BP83,0),0))</f>
        <v>0</v>
      </c>
      <c r="W114" s="23" t="s">
        <v>82</v>
      </c>
      <c r="AD114" s="18" t="b">
        <v>1</v>
      </c>
      <c r="AE114" s="23" t="s">
        <v>50</v>
      </c>
      <c r="BS114" s="11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</row>
    <row r="115" spans="1:83" s="13" customFormat="1">
      <c r="A115" s="144"/>
      <c r="B115" s="145"/>
      <c r="C115" s="145"/>
      <c r="D115" s="143" t="s">
        <v>6</v>
      </c>
      <c r="E115" s="164" t="e">
        <f>IF(AND(AF116,AD115),V115,NA())</f>
        <v>#N/A</v>
      </c>
      <c r="F115" s="164" t="e">
        <f>IFERROR(E115/J110,NA())</f>
        <v>#N/A</v>
      </c>
      <c r="G115" s="246"/>
      <c r="U115" s="17"/>
      <c r="V115" s="162">
        <f>SUM(IF(V35=3,IFERROR(BP34,0),0),IF(V45=3,IFERROR(BP44,0),0),IF(V55=3,IFERROR(BP54,0),0),IF(V65=3,IFERROR(BP64,0),0),IF(V75=3,IFERROR(BP74,0),0),IF(V85=3,IFERROR(BP84,0),0))</f>
        <v>0</v>
      </c>
      <c r="W115" s="23" t="s">
        <v>83</v>
      </c>
      <c r="AD115" s="18" t="b">
        <v>1</v>
      </c>
      <c r="AE115" s="23" t="s">
        <v>51</v>
      </c>
      <c r="BS115" s="11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</row>
    <row r="116" spans="1:83" s="13" customFormat="1">
      <c r="A116" s="144"/>
      <c r="B116" s="145"/>
      <c r="C116" s="145"/>
      <c r="D116" s="143"/>
      <c r="E116" s="143"/>
      <c r="F116" s="143"/>
      <c r="G116" s="246"/>
      <c r="U116" s="17"/>
      <c r="V116" s="115"/>
      <c r="AD116" s="18">
        <f>COUNTIF(AD110:AD115,TRUE)</f>
        <v>6</v>
      </c>
      <c r="AE116" s="23" t="s">
        <v>66</v>
      </c>
      <c r="AF116" s="18" t="b">
        <v>0</v>
      </c>
      <c r="AG116" s="14" t="s">
        <v>71</v>
      </c>
      <c r="BS116" s="11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</row>
    <row r="117" spans="1:83" s="13" customFormat="1">
      <c r="A117" s="144"/>
      <c r="B117" s="145"/>
      <c r="C117" s="145"/>
      <c r="D117" s="146" t="s">
        <v>22</v>
      </c>
      <c r="E117" s="3" t="e">
        <f>IFERROR(AH111,NA())</f>
        <v>#N/A</v>
      </c>
      <c r="F117" s="3" t="e">
        <f>IFERROR(E117/J110,NA())</f>
        <v>#N/A</v>
      </c>
      <c r="G117" s="246"/>
      <c r="U117" s="17"/>
      <c r="V117" s="115"/>
      <c r="AG117" s="14"/>
      <c r="BS117" s="11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</row>
    <row r="118" spans="1:83" s="13" customFormat="1" ht="9.9499999999999993" customHeight="1">
      <c r="A118" s="147"/>
      <c r="B118" s="148"/>
      <c r="C118" s="148"/>
      <c r="D118" s="149"/>
      <c r="E118" s="149"/>
      <c r="F118" s="149"/>
      <c r="G118" s="150"/>
      <c r="U118" s="17"/>
      <c r="V118" s="117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  <c r="AV118" s="140"/>
      <c r="AW118" s="140"/>
      <c r="AX118" s="140"/>
      <c r="AY118" s="140"/>
      <c r="AZ118" s="140"/>
      <c r="BA118" s="140"/>
      <c r="BB118" s="140"/>
      <c r="BC118" s="140"/>
      <c r="BD118" s="140"/>
      <c r="BE118" s="140"/>
      <c r="BF118" s="140"/>
      <c r="BG118" s="140"/>
      <c r="BH118" s="140"/>
      <c r="BI118" s="140"/>
      <c r="BJ118" s="140"/>
      <c r="BK118" s="140"/>
      <c r="BL118" s="140"/>
      <c r="BM118" s="140"/>
      <c r="BN118" s="140"/>
      <c r="BO118" s="140"/>
      <c r="BP118" s="140"/>
      <c r="BQ118" s="140"/>
      <c r="BR118" s="140"/>
      <c r="BS118" s="118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</row>
    <row r="119" spans="1:83" s="13" customFormat="1">
      <c r="U119" s="17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</row>
    <row r="120" spans="1:83" s="13" customFormat="1">
      <c r="U120" s="17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</row>
    <row r="121" spans="1:83" s="13" customFormat="1">
      <c r="U121" s="17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</row>
    <row r="122" spans="1:83" s="13" customFormat="1">
      <c r="U122" s="17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</row>
    <row r="123" spans="1:83" s="13" customFormat="1">
      <c r="U123" s="17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</row>
    <row r="124" spans="1:83" s="13" customFormat="1">
      <c r="U124" s="17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</row>
    <row r="125" spans="1:83" s="13" customFormat="1">
      <c r="U125" s="17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</row>
    <row r="126" spans="1:83" s="13" customFormat="1">
      <c r="U126" s="17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</row>
    <row r="127" spans="1:83" s="13" customFormat="1">
      <c r="U127" s="17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</row>
    <row r="128" spans="1:83" s="13" customFormat="1">
      <c r="U128" s="17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</row>
    <row r="129" spans="21:96" s="13" customFormat="1">
      <c r="U129" s="17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</row>
    <row r="130" spans="21:96" s="13" customFormat="1">
      <c r="U130" s="17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</row>
    <row r="131" spans="21:96" s="13" customFormat="1">
      <c r="U131" s="17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</row>
    <row r="132" spans="21:96" s="13" customFormat="1">
      <c r="U132" s="17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</row>
    <row r="133" spans="21:96" s="13" customFormat="1">
      <c r="U133" s="17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</row>
    <row r="134" spans="21:96" s="13" customFormat="1">
      <c r="U134" s="17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</row>
    <row r="135" spans="21:96" s="13" customFormat="1">
      <c r="U135" s="17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</row>
    <row r="136" spans="21:96" s="13" customFormat="1">
      <c r="U136" s="17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</row>
    <row r="137" spans="21:96" s="13" customFormat="1">
      <c r="U137" s="17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</row>
    <row r="138" spans="21:96" s="13" customFormat="1">
      <c r="U138" s="17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Q138" s="43"/>
      <c r="CR138" s="43"/>
    </row>
    <row r="139" spans="21:96" s="13" customFormat="1">
      <c r="U139" s="17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</row>
    <row r="140" spans="21:96" s="13" customFormat="1">
      <c r="U140" s="17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</row>
    <row r="141" spans="21:96" s="13" customFormat="1" ht="39" customHeight="1">
      <c r="U141" s="17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K141" s="137"/>
      <c r="CQ141" s="138">
        <f>IFERROR(F36,"")</f>
        <v>2.1728395061728394E-2</v>
      </c>
      <c r="CR141" s="138">
        <f>IFERROR(E36,"")</f>
        <v>2.7160493827160495</v>
      </c>
    </row>
    <row r="142" spans="21:96" s="13" customFormat="1" ht="39" customHeight="1">
      <c r="U142" s="17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Q142" s="138">
        <f>IFERROR(F46,"")</f>
        <v>1.7497983539094649E-2</v>
      </c>
      <c r="CR142" s="138">
        <f>IFERROR(E46,"")</f>
        <v>2.187247942386831</v>
      </c>
    </row>
    <row r="143" spans="21:96" s="13" customFormat="1" ht="39" customHeight="1">
      <c r="U143" s="17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Q143" s="138">
        <f>IFERROR(F56,"")</f>
        <v>1.6510973936899868E-2</v>
      </c>
      <c r="CR143" s="138">
        <f>IFERROR(E56,"")</f>
        <v>2.0638717421124837</v>
      </c>
    </row>
    <row r="144" spans="21:96" s="13" customFormat="1" ht="39" customHeight="1">
      <c r="U144" s="17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Q144" s="138">
        <f>IFERROR(F66,"")</f>
        <v>1.5033196159122086E-2</v>
      </c>
      <c r="CR144" s="138">
        <f>IFERROR(E66,"")</f>
        <v>1.8791495198902608</v>
      </c>
    </row>
    <row r="145" spans="21:96" s="13" customFormat="1" ht="39" customHeight="1">
      <c r="U145" s="17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Q145" s="138">
        <f>IFERROR(F76,"")</f>
        <v>2.3333333333333334E-2</v>
      </c>
      <c r="CR145" s="138">
        <f>IFERROR(E76,"")</f>
        <v>0.58333333333333337</v>
      </c>
    </row>
    <row r="146" spans="21:96" s="13" customFormat="1" ht="39" customHeight="1">
      <c r="U146" s="17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Q146" s="138">
        <f>IFERROR(F86,"")</f>
        <v>1.9444444444444445E-2</v>
      </c>
      <c r="CR146" s="138">
        <f>IFERROR(E86,"")</f>
        <v>0.58333333333333337</v>
      </c>
    </row>
    <row r="147" spans="21:96" s="13" customFormat="1" ht="39" customHeight="1">
      <c r="U147" s="17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Q147" s="138" t="str">
        <f>IFERROR(F97,"")</f>
        <v/>
      </c>
      <c r="CR147" s="138" t="str">
        <f>IFERROR(E97,"")</f>
        <v/>
      </c>
    </row>
    <row r="148" spans="21:96" s="13" customFormat="1" ht="39" customHeight="1">
      <c r="U148" s="17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Q148" s="138" t="str">
        <f>IFERROR(F107,"")</f>
        <v/>
      </c>
      <c r="CR148" s="138" t="str">
        <f>IFERROR(E107,"")</f>
        <v/>
      </c>
    </row>
    <row r="149" spans="21:96" s="13" customFormat="1" ht="39" customHeight="1">
      <c r="U149" s="17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Q149" s="138" t="str">
        <f>IFERROR(F117,"")</f>
        <v/>
      </c>
      <c r="CR149" s="138" t="str">
        <f>IFERROR(E117,"")</f>
        <v/>
      </c>
    </row>
    <row r="150" spans="21:96" s="13" customFormat="1" ht="39" customHeight="1">
      <c r="U150" s="17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</row>
    <row r="151" spans="21:96" s="13" customFormat="1" ht="39" customHeight="1">
      <c r="U151" s="17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</row>
    <row r="152" spans="21:96" s="13" customFormat="1" ht="39" customHeight="1">
      <c r="U152" s="17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</row>
    <row r="153" spans="21:96" s="13" customFormat="1" ht="39" customHeight="1">
      <c r="U153" s="17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</row>
    <row r="154" spans="21:96" s="13" customFormat="1" ht="39" customHeight="1">
      <c r="U154" s="17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</row>
    <row r="155" spans="21:96" s="13" customFormat="1" ht="39" customHeight="1">
      <c r="U155" s="17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</row>
    <row r="156" spans="21:96" s="13" customFormat="1" ht="39" customHeight="1">
      <c r="U156" s="17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</row>
    <row r="157" spans="21:96" s="13" customFormat="1" ht="39" customHeight="1">
      <c r="U157" s="17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</row>
    <row r="158" spans="21:96" s="13" customFormat="1" ht="39" customHeight="1">
      <c r="U158" s="17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</row>
    <row r="159" spans="21:96" s="13" customFormat="1" ht="39" customHeight="1">
      <c r="U159" s="17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</row>
    <row r="160" spans="21:96" s="13" customFormat="1" ht="39" customHeight="1">
      <c r="U160" s="17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</row>
    <row r="161" spans="21:83" s="13" customFormat="1" ht="39" customHeight="1">
      <c r="U161" s="17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</row>
    <row r="162" spans="21:83" s="13" customFormat="1" ht="39" customHeight="1">
      <c r="U162" s="17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</row>
    <row r="163" spans="21:83" s="13" customFormat="1" ht="39" customHeight="1">
      <c r="U163" s="17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</row>
    <row r="164" spans="21:83" s="13" customFormat="1" ht="39" customHeight="1">
      <c r="U164" s="17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</row>
    <row r="165" spans="21:83" s="13" customFormat="1" ht="39" customHeight="1">
      <c r="U165" s="17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</row>
    <row r="166" spans="21:83" s="13" customFormat="1" ht="39" customHeight="1">
      <c r="U166" s="17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</row>
    <row r="167" spans="21:83" s="13" customFormat="1" ht="39" customHeight="1">
      <c r="U167" s="17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</row>
    <row r="168" spans="21:83" s="13" customFormat="1" ht="39" customHeight="1">
      <c r="U168" s="17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</row>
    <row r="169" spans="21:83" s="13" customFormat="1" ht="39" customHeight="1">
      <c r="U169" s="17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</row>
    <row r="170" spans="21:83" s="13" customFormat="1" ht="39" customHeight="1">
      <c r="U170" s="17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</row>
    <row r="171" spans="21:83" s="13" customFormat="1" ht="39" customHeight="1">
      <c r="U171" s="17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</row>
    <row r="172" spans="21:83" s="13" customFormat="1" ht="39" customHeight="1">
      <c r="U172" s="17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</row>
    <row r="173" spans="21:83" s="13" customFormat="1" ht="39" customHeight="1">
      <c r="U173" s="17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</row>
    <row r="174" spans="21:83" s="13" customFormat="1" ht="39" customHeight="1">
      <c r="U174" s="17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</row>
    <row r="175" spans="21:83" s="13" customFormat="1" ht="39" customHeight="1">
      <c r="U175" s="17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</row>
    <row r="176" spans="21:83" s="13" customFormat="1" ht="39" customHeight="1">
      <c r="U176" s="17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</row>
    <row r="177" spans="21:83" s="13" customFormat="1" ht="39" customHeight="1">
      <c r="U177" s="17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</row>
    <row r="178" spans="21:83" s="13" customFormat="1" ht="39" customHeight="1">
      <c r="U178" s="17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</row>
    <row r="179" spans="21:83" s="13" customFormat="1" ht="39" customHeight="1">
      <c r="U179" s="17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</row>
    <row r="180" spans="21:83" s="13" customFormat="1" ht="39" customHeight="1">
      <c r="U180" s="17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</row>
    <row r="181" spans="21:83" s="13" customFormat="1" ht="39" customHeight="1">
      <c r="U181" s="17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</row>
    <row r="182" spans="21:83" s="13" customFormat="1" ht="39" customHeight="1">
      <c r="U182" s="17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</row>
    <row r="183" spans="21:83" s="13" customFormat="1" ht="39" customHeight="1">
      <c r="U183" s="17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</row>
    <row r="184" spans="21:83" s="13" customFormat="1" ht="39" customHeight="1">
      <c r="U184" s="17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</row>
    <row r="185" spans="21:83" s="13" customFormat="1" ht="39" customHeight="1">
      <c r="U185" s="17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</row>
    <row r="186" spans="21:83" s="13" customFormat="1" ht="39" customHeight="1">
      <c r="U186" s="17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</row>
    <row r="187" spans="21:83" s="13" customFormat="1" ht="39" customHeight="1">
      <c r="U187" s="17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</row>
    <row r="188" spans="21:83" s="13" customFormat="1" ht="39" customHeight="1">
      <c r="U188" s="17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</row>
    <row r="189" spans="21:83" s="13" customFormat="1" ht="39" customHeight="1">
      <c r="U189" s="17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</row>
    <row r="190" spans="21:83" s="13" customFormat="1" ht="39" customHeight="1">
      <c r="U190" s="17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</row>
    <row r="191" spans="21:83" s="13" customFormat="1" ht="39" customHeight="1">
      <c r="U191" s="17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</row>
    <row r="192" spans="21:83" s="13" customFormat="1" ht="39" customHeight="1">
      <c r="U192" s="17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</row>
    <row r="193" spans="21:83" s="13" customFormat="1" ht="39" customHeight="1">
      <c r="U193" s="17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</row>
    <row r="194" spans="21:83" s="13" customFormat="1" ht="39" customHeight="1">
      <c r="U194" s="17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</row>
    <row r="195" spans="21:83" s="13" customFormat="1" ht="39" customHeight="1">
      <c r="U195" s="17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</row>
    <row r="196" spans="21:83" s="13" customFormat="1" ht="39" customHeight="1">
      <c r="U196" s="17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</row>
    <row r="197" spans="21:83" s="13" customFormat="1" ht="39" customHeight="1">
      <c r="U197" s="17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</row>
    <row r="198" spans="21:83" s="13" customFormat="1" ht="39" customHeight="1">
      <c r="U198" s="17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</row>
    <row r="199" spans="21:83" s="13" customFormat="1" ht="39" customHeight="1">
      <c r="U199" s="17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</row>
    <row r="200" spans="21:83" s="13" customFormat="1" ht="39" customHeight="1">
      <c r="U200" s="17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</row>
    <row r="201" spans="21:83" s="13" customFormat="1" ht="39" customHeight="1">
      <c r="U201" s="17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</row>
    <row r="202" spans="21:83" s="13" customFormat="1" ht="39" customHeight="1">
      <c r="U202" s="17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</row>
    <row r="203" spans="21:83" s="13" customFormat="1" ht="39" customHeight="1">
      <c r="U203" s="17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</row>
    <row r="204" spans="21:83" s="13" customFormat="1" ht="39" customHeight="1">
      <c r="U204" s="17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</row>
    <row r="205" spans="21:83" s="13" customFormat="1">
      <c r="U205" s="17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</row>
    <row r="206" spans="21:83" s="13" customFormat="1">
      <c r="U206" s="17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</row>
    <row r="207" spans="21:83" s="13" customFormat="1">
      <c r="U207" s="17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</row>
    <row r="208" spans="21:83" s="13" customFormat="1">
      <c r="U208" s="17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</row>
    <row r="209" spans="21:83" s="13" customFormat="1">
      <c r="U209" s="17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</row>
    <row r="210" spans="21:83" s="13" customFormat="1">
      <c r="U210" s="17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</row>
    <row r="211" spans="21:83" s="13" customFormat="1">
      <c r="U211" s="17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</row>
    <row r="212" spans="21:83" s="13" customFormat="1">
      <c r="U212" s="17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</row>
    <row r="213" spans="21:83" s="13" customFormat="1">
      <c r="U213" s="17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</row>
    <row r="214" spans="21:83" s="13" customFormat="1">
      <c r="U214" s="17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</row>
    <row r="215" spans="21:83" s="13" customFormat="1">
      <c r="U215" s="17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</row>
    <row r="216" spans="21:83" s="13" customFormat="1">
      <c r="U216" s="17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</row>
    <row r="217" spans="21:83" s="13" customFormat="1">
      <c r="U217" s="17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</row>
    <row r="218" spans="21:83" s="13" customFormat="1">
      <c r="U218" s="17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</row>
    <row r="219" spans="21:83" s="13" customFormat="1">
      <c r="U219" s="17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</row>
    <row r="220" spans="21:83" s="13" customFormat="1">
      <c r="U220" s="17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</row>
    <row r="221" spans="21:83" s="13" customFormat="1">
      <c r="U221" s="17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</row>
    <row r="222" spans="21:83" s="13" customFormat="1">
      <c r="U222" s="17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</row>
    <row r="223" spans="21:83" s="13" customFormat="1">
      <c r="U223" s="17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</row>
    <row r="224" spans="21:83" s="13" customFormat="1">
      <c r="U224" s="17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</row>
    <row r="225" spans="21:83" s="13" customFormat="1">
      <c r="U225" s="17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</row>
    <row r="226" spans="21:83" s="13" customFormat="1">
      <c r="U226" s="17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</row>
    <row r="227" spans="21:83" s="13" customFormat="1">
      <c r="U227" s="17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</row>
    <row r="228" spans="21:83" s="13" customFormat="1">
      <c r="U228" s="17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</row>
    <row r="229" spans="21:83" s="13" customFormat="1">
      <c r="U229" s="17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</row>
    <row r="230" spans="21:83" s="13" customFormat="1">
      <c r="U230" s="17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</row>
    <row r="231" spans="21:83" s="13" customFormat="1">
      <c r="U231" s="17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</row>
    <row r="232" spans="21:83" s="13" customFormat="1">
      <c r="U232" s="17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</row>
    <row r="233" spans="21:83" s="13" customFormat="1">
      <c r="U233" s="17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</row>
    <row r="234" spans="21:83" s="13" customFormat="1">
      <c r="U234" s="17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</row>
    <row r="235" spans="21:83" s="13" customFormat="1">
      <c r="U235" s="17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</row>
    <row r="236" spans="21:83" s="13" customFormat="1">
      <c r="U236" s="17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</row>
    <row r="237" spans="21:83" s="13" customFormat="1">
      <c r="U237" s="17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</row>
    <row r="238" spans="21:83" s="13" customFormat="1">
      <c r="U238" s="17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</row>
    <row r="239" spans="21:83" s="13" customFormat="1">
      <c r="U239" s="17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</row>
    <row r="240" spans="21:83" s="13" customFormat="1">
      <c r="U240" s="17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</row>
    <row r="241" spans="21:83" s="13" customFormat="1">
      <c r="U241" s="17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</row>
    <row r="242" spans="21:83" s="13" customFormat="1">
      <c r="U242" s="17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</row>
    <row r="243" spans="21:83" s="13" customFormat="1">
      <c r="U243" s="17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</row>
    <row r="244" spans="21:83" s="13" customFormat="1">
      <c r="U244" s="17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</row>
    <row r="245" spans="21:83" s="13" customFormat="1">
      <c r="U245" s="17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</row>
    <row r="246" spans="21:83" s="13" customFormat="1">
      <c r="U246" s="17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</row>
    <row r="247" spans="21:83" s="13" customFormat="1">
      <c r="U247" s="17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</row>
    <row r="248" spans="21:83" s="13" customFormat="1">
      <c r="U248" s="17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</row>
    <row r="249" spans="21:83" s="13" customFormat="1">
      <c r="U249" s="17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</row>
    <row r="250" spans="21:83" s="13" customFormat="1">
      <c r="U250" s="17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</row>
    <row r="251" spans="21:83" s="13" customFormat="1">
      <c r="U251" s="17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</row>
    <row r="252" spans="21:83" s="13" customFormat="1">
      <c r="U252" s="17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</row>
    <row r="253" spans="21:83" s="13" customFormat="1">
      <c r="U253" s="17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</row>
    <row r="254" spans="21:83" s="13" customFormat="1">
      <c r="U254" s="17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</row>
    <row r="255" spans="21:83" s="13" customFormat="1">
      <c r="U255" s="17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</row>
    <row r="256" spans="21:83" s="13" customFormat="1">
      <c r="U256" s="17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</row>
    <row r="257" spans="21:83" s="13" customFormat="1">
      <c r="U257" s="17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</row>
    <row r="258" spans="21:83" s="13" customFormat="1">
      <c r="U258" s="17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</row>
    <row r="259" spans="21:83" s="13" customFormat="1">
      <c r="U259" s="17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</row>
    <row r="260" spans="21:83" s="13" customFormat="1">
      <c r="U260" s="17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</row>
    <row r="261" spans="21:83" s="13" customFormat="1">
      <c r="U261" s="17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</row>
    <row r="262" spans="21:83" s="13" customFormat="1">
      <c r="U262" s="17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</row>
    <row r="263" spans="21:83" s="13" customFormat="1">
      <c r="U263" s="17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</row>
    <row r="264" spans="21:83" s="13" customFormat="1">
      <c r="U264" s="17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</row>
    <row r="265" spans="21:83" s="13" customFormat="1">
      <c r="U265" s="17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</row>
    <row r="266" spans="21:83" s="13" customFormat="1">
      <c r="U266" s="17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</row>
    <row r="267" spans="21:83" s="13" customFormat="1">
      <c r="U267" s="17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</row>
    <row r="268" spans="21:83" s="13" customFormat="1">
      <c r="U268" s="17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</row>
    <row r="269" spans="21:83" s="13" customFormat="1">
      <c r="U269" s="17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</row>
    <row r="270" spans="21:83" s="13" customFormat="1">
      <c r="U270" s="17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</row>
    <row r="271" spans="21:83" s="13" customFormat="1">
      <c r="U271" s="17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</row>
    <row r="272" spans="21:83" s="13" customFormat="1">
      <c r="U272" s="17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</row>
    <row r="273" spans="21:83" s="13" customFormat="1">
      <c r="U273" s="17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</row>
    <row r="274" spans="21:83" s="13" customFormat="1">
      <c r="U274" s="17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</row>
    <row r="275" spans="21:83" s="13" customFormat="1">
      <c r="U275" s="17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</row>
    <row r="276" spans="21:83" s="13" customFormat="1">
      <c r="U276" s="17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</row>
    <row r="277" spans="21:83" s="13" customFormat="1">
      <c r="U277" s="17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</row>
    <row r="278" spans="21:83" s="13" customFormat="1">
      <c r="U278" s="17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</row>
    <row r="279" spans="21:83" s="13" customFormat="1">
      <c r="U279" s="17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</row>
    <row r="280" spans="21:83" s="13" customFormat="1">
      <c r="U280" s="17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</row>
    <row r="281" spans="21:83" s="13" customFormat="1">
      <c r="U281" s="17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</row>
    <row r="282" spans="21:83" s="13" customFormat="1">
      <c r="U282" s="17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</row>
    <row r="283" spans="21:83" s="13" customFormat="1">
      <c r="U283" s="17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</row>
    <row r="284" spans="21:83" s="13" customFormat="1">
      <c r="U284" s="17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</row>
    <row r="285" spans="21:83" s="13" customFormat="1">
      <c r="U285" s="17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</row>
    <row r="286" spans="21:83" s="13" customFormat="1">
      <c r="U286" s="17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</row>
    <row r="287" spans="21:83" s="13" customFormat="1">
      <c r="U287" s="17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</row>
    <row r="288" spans="21:83" s="13" customFormat="1">
      <c r="U288" s="17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</row>
    <row r="289" spans="21:83" s="13" customFormat="1">
      <c r="U289" s="17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</row>
    <row r="290" spans="21:83" s="13" customFormat="1">
      <c r="U290" s="17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</row>
    <row r="291" spans="21:83" s="13" customFormat="1">
      <c r="U291" s="17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</row>
    <row r="292" spans="21:83" s="13" customFormat="1">
      <c r="U292" s="17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</row>
    <row r="293" spans="21:83" s="13" customFormat="1">
      <c r="U293" s="17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</row>
    <row r="294" spans="21:83" s="13" customFormat="1">
      <c r="U294" s="17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</row>
    <row r="295" spans="21:83" s="13" customFormat="1">
      <c r="U295" s="17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</row>
    <row r="296" spans="21:83" s="13" customFormat="1">
      <c r="U296" s="17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</row>
    <row r="297" spans="21:83" s="13" customFormat="1">
      <c r="U297" s="17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</row>
    <row r="298" spans="21:83" s="13" customFormat="1">
      <c r="U298" s="17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</row>
    <row r="299" spans="21:83" s="13" customFormat="1">
      <c r="U299" s="17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</row>
    <row r="300" spans="21:83" s="13" customFormat="1">
      <c r="U300" s="17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</row>
    <row r="301" spans="21:83" s="13" customFormat="1">
      <c r="U301" s="17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</row>
    <row r="302" spans="21:83" s="13" customFormat="1">
      <c r="U302" s="17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</row>
    <row r="303" spans="21:83" s="13" customFormat="1">
      <c r="U303" s="17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</row>
    <row r="304" spans="21:83" s="13" customFormat="1">
      <c r="U304" s="17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</row>
    <row r="305" spans="21:83" s="13" customFormat="1">
      <c r="U305" s="17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</row>
    <row r="306" spans="21:83" s="13" customFormat="1">
      <c r="U306" s="17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</row>
    <row r="307" spans="21:83" s="13" customFormat="1">
      <c r="U307" s="17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</row>
    <row r="308" spans="21:83" s="13" customFormat="1">
      <c r="U308" s="17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</row>
    <row r="309" spans="21:83" s="13" customFormat="1">
      <c r="U309" s="17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</row>
    <row r="310" spans="21:83" s="13" customFormat="1">
      <c r="U310" s="17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</row>
    <row r="311" spans="21:83" s="13" customFormat="1">
      <c r="U311" s="17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</row>
    <row r="312" spans="21:83" s="13" customFormat="1">
      <c r="U312" s="17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</row>
    <row r="313" spans="21:83" s="13" customFormat="1">
      <c r="U313" s="17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</row>
    <row r="314" spans="21:83" s="13" customFormat="1">
      <c r="U314" s="17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</row>
    <row r="315" spans="21:83" s="13" customFormat="1">
      <c r="U315" s="17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</row>
    <row r="316" spans="21:83" s="13" customFormat="1">
      <c r="U316" s="17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</row>
    <row r="317" spans="21:83" s="13" customFormat="1">
      <c r="U317" s="17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</row>
    <row r="318" spans="21:83" s="13" customFormat="1">
      <c r="U318" s="17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</row>
    <row r="319" spans="21:83" s="13" customFormat="1">
      <c r="U319" s="17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</row>
    <row r="320" spans="21:83" s="13" customFormat="1">
      <c r="U320" s="17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</row>
    <row r="321" spans="21:83" s="13" customFormat="1">
      <c r="U321" s="17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</row>
    <row r="322" spans="21:83" s="13" customFormat="1">
      <c r="U322" s="17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</row>
    <row r="323" spans="21:83" s="13" customFormat="1">
      <c r="U323" s="17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</row>
    <row r="324" spans="21:83" s="13" customFormat="1">
      <c r="U324" s="17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</row>
    <row r="325" spans="21:83" s="13" customFormat="1">
      <c r="U325" s="17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</row>
    <row r="326" spans="21:83" s="13" customFormat="1">
      <c r="U326" s="17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</row>
    <row r="327" spans="21:83" s="13" customFormat="1">
      <c r="U327" s="17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</row>
    <row r="328" spans="21:83" s="13" customFormat="1">
      <c r="U328" s="17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</row>
    <row r="329" spans="21:83" s="13" customFormat="1">
      <c r="U329" s="17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</row>
    <row r="330" spans="21:83" s="13" customFormat="1">
      <c r="U330" s="17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</row>
    <row r="331" spans="21:83" s="13" customFormat="1">
      <c r="U331" s="17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</row>
    <row r="332" spans="21:83" s="13" customFormat="1">
      <c r="U332" s="17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</row>
    <row r="333" spans="21:83" s="13" customFormat="1">
      <c r="U333" s="17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</row>
    <row r="334" spans="21:83" s="13" customFormat="1">
      <c r="U334" s="17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</row>
    <row r="335" spans="21:83" s="13" customFormat="1">
      <c r="U335" s="17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</row>
    <row r="336" spans="21:83" s="13" customFormat="1">
      <c r="U336" s="17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</row>
    <row r="337" spans="21:83" s="13" customFormat="1">
      <c r="U337" s="17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</row>
    <row r="338" spans="21:83" s="13" customFormat="1">
      <c r="U338" s="17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</row>
    <row r="339" spans="21:83" s="13" customFormat="1">
      <c r="U339" s="17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</row>
    <row r="340" spans="21:83" s="13" customFormat="1">
      <c r="U340" s="17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</row>
    <row r="341" spans="21:83" s="13" customFormat="1">
      <c r="U341" s="17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</row>
    <row r="342" spans="21:83" s="13" customFormat="1">
      <c r="U342" s="17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</row>
    <row r="343" spans="21:83" s="13" customFormat="1">
      <c r="U343" s="17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</row>
    <row r="344" spans="21:83" s="13" customFormat="1">
      <c r="U344" s="17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</row>
    <row r="345" spans="21:83" s="13" customFormat="1">
      <c r="U345" s="17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</row>
    <row r="346" spans="21:83" s="13" customFormat="1">
      <c r="U346" s="17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</row>
    <row r="347" spans="21:83" s="13" customFormat="1">
      <c r="U347" s="17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</row>
    <row r="348" spans="21:83" s="13" customFormat="1">
      <c r="U348" s="17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</row>
    <row r="349" spans="21:83" s="13" customFormat="1">
      <c r="U349" s="17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</row>
    <row r="350" spans="21:83" s="13" customFormat="1">
      <c r="U350" s="17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</row>
    <row r="351" spans="21:83" s="13" customFormat="1">
      <c r="U351" s="17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</row>
    <row r="352" spans="21:83" s="13" customFormat="1">
      <c r="U352" s="17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</row>
    <row r="353" spans="21:83" s="13" customFormat="1">
      <c r="U353" s="17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</row>
    <row r="354" spans="21:83" s="13" customFormat="1">
      <c r="U354" s="17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</row>
    <row r="355" spans="21:83" s="13" customFormat="1">
      <c r="U355" s="17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</row>
    <row r="356" spans="21:83" s="13" customFormat="1">
      <c r="U356" s="17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</row>
    <row r="357" spans="21:83" s="13" customFormat="1">
      <c r="U357" s="17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</row>
    <row r="358" spans="21:83" s="13" customFormat="1">
      <c r="U358" s="17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</row>
    <row r="359" spans="21:83" s="13" customFormat="1">
      <c r="U359" s="17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</row>
    <row r="360" spans="21:83" s="13" customFormat="1">
      <c r="U360" s="17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</row>
    <row r="361" spans="21:83" s="13" customFormat="1">
      <c r="U361" s="17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</row>
    <row r="362" spans="21:83" s="13" customFormat="1">
      <c r="U362" s="17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</row>
    <row r="363" spans="21:83" s="13" customFormat="1">
      <c r="U363" s="17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</row>
    <row r="364" spans="21:83" s="13" customFormat="1">
      <c r="U364" s="17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</row>
    <row r="365" spans="21:83" s="13" customFormat="1">
      <c r="U365" s="17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</row>
    <row r="366" spans="21:83" s="13" customFormat="1">
      <c r="U366" s="17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</row>
    <row r="367" spans="21:83" s="13" customFormat="1">
      <c r="U367" s="17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</row>
    <row r="368" spans="21:83" s="13" customFormat="1">
      <c r="U368" s="17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</row>
    <row r="369" spans="21:83" s="13" customFormat="1">
      <c r="U369" s="17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</row>
    <row r="370" spans="21:83" s="13" customFormat="1">
      <c r="U370" s="17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</row>
    <row r="371" spans="21:83" s="13" customFormat="1">
      <c r="U371" s="17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</row>
    <row r="372" spans="21:83" s="13" customFormat="1">
      <c r="U372" s="17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</row>
    <row r="373" spans="21:83" s="13" customFormat="1">
      <c r="U373" s="17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</row>
    <row r="374" spans="21:83" s="13" customFormat="1">
      <c r="U374" s="17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</row>
    <row r="375" spans="21:83" s="13" customFormat="1">
      <c r="U375" s="17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</row>
    <row r="376" spans="21:83" s="13" customFormat="1">
      <c r="U376" s="17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</row>
    <row r="377" spans="21:83" s="13" customFormat="1">
      <c r="U377" s="17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</row>
    <row r="378" spans="21:83" s="13" customFormat="1">
      <c r="U378" s="17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</row>
    <row r="379" spans="21:83" s="13" customFormat="1">
      <c r="U379" s="17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</row>
    <row r="380" spans="21:83" s="13" customFormat="1">
      <c r="U380" s="17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</row>
    <row r="381" spans="21:83" s="13" customFormat="1">
      <c r="U381" s="17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</row>
    <row r="382" spans="21:83" s="13" customFormat="1">
      <c r="U382" s="17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</row>
    <row r="383" spans="21:83" s="13" customFormat="1">
      <c r="U383" s="17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</row>
    <row r="384" spans="21:83" s="13" customFormat="1">
      <c r="U384" s="17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</row>
    <row r="385" spans="21:83" s="13" customFormat="1">
      <c r="U385" s="17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</row>
    <row r="386" spans="21:83" s="13" customFormat="1">
      <c r="U386" s="17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</row>
    <row r="387" spans="21:83" s="13" customFormat="1">
      <c r="U387" s="17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</row>
    <row r="388" spans="21:83" s="13" customFormat="1">
      <c r="U388" s="17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</row>
    <row r="389" spans="21:83" s="13" customFormat="1">
      <c r="U389" s="17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</row>
    <row r="390" spans="21:83" s="13" customFormat="1">
      <c r="U390" s="17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</row>
    <row r="391" spans="21:83" s="13" customFormat="1">
      <c r="U391" s="17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</row>
    <row r="392" spans="21:83" s="13" customFormat="1">
      <c r="U392" s="17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</row>
    <row r="393" spans="21:83" s="13" customFormat="1">
      <c r="U393" s="17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</row>
    <row r="394" spans="21:83" s="13" customFormat="1">
      <c r="U394" s="17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</row>
    <row r="395" spans="21:83" s="13" customFormat="1">
      <c r="U395" s="17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</row>
    <row r="396" spans="21:83" s="13" customFormat="1">
      <c r="U396" s="17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</row>
    <row r="397" spans="21:83" s="13" customFormat="1">
      <c r="U397" s="17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</row>
    <row r="398" spans="21:83" s="13" customFormat="1">
      <c r="U398" s="17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</row>
    <row r="399" spans="21:83" s="13" customFormat="1">
      <c r="U399" s="17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</row>
    <row r="400" spans="21:83" s="13" customFormat="1">
      <c r="U400" s="17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</row>
    <row r="401" spans="21:83" s="13" customFormat="1">
      <c r="U401" s="17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</row>
    <row r="402" spans="21:83" s="13" customFormat="1">
      <c r="U402" s="17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</row>
    <row r="403" spans="21:83" s="13" customFormat="1">
      <c r="U403" s="17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</row>
    <row r="404" spans="21:83" s="13" customFormat="1">
      <c r="U404" s="17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</row>
    <row r="405" spans="21:83" s="13" customFormat="1">
      <c r="U405" s="17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</row>
    <row r="406" spans="21:83" s="13" customFormat="1">
      <c r="U406" s="17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</row>
    <row r="407" spans="21:83" s="13" customFormat="1">
      <c r="U407" s="17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</row>
    <row r="408" spans="21:83" s="13" customFormat="1">
      <c r="U408" s="17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</row>
    <row r="409" spans="21:83" s="13" customFormat="1">
      <c r="U409" s="17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</row>
    <row r="410" spans="21:83" s="13" customFormat="1">
      <c r="U410" s="17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</row>
    <row r="411" spans="21:83" s="13" customFormat="1">
      <c r="U411" s="17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</row>
    <row r="412" spans="21:83" s="13" customFormat="1">
      <c r="U412" s="17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</row>
    <row r="413" spans="21:83" s="13" customFormat="1">
      <c r="U413" s="17"/>
      <c r="BT413" s="26"/>
      <c r="BU413" s="26"/>
      <c r="BV413" s="26"/>
      <c r="BW413" s="26"/>
      <c r="BX413" s="26"/>
      <c r="BY413" s="26"/>
      <c r="BZ413" s="26"/>
      <c r="CA413" s="26"/>
      <c r="CB413" s="26"/>
      <c r="CC413" s="26"/>
      <c r="CD413" s="26"/>
      <c r="CE413" s="26"/>
    </row>
    <row r="414" spans="21:83" s="13" customFormat="1">
      <c r="U414" s="17"/>
      <c r="BT414" s="26"/>
      <c r="BU414" s="26"/>
      <c r="BV414" s="26"/>
      <c r="BW414" s="26"/>
      <c r="BX414" s="26"/>
      <c r="BY414" s="26"/>
      <c r="BZ414" s="26"/>
      <c r="CA414" s="26"/>
      <c r="CB414" s="26"/>
      <c r="CC414" s="26"/>
      <c r="CD414" s="26"/>
      <c r="CE414" s="26"/>
    </row>
    <row r="415" spans="21:83" s="13" customFormat="1">
      <c r="U415" s="17"/>
      <c r="BT415" s="26"/>
      <c r="BU415" s="26"/>
      <c r="BV415" s="26"/>
      <c r="BW415" s="26"/>
      <c r="BX415" s="26"/>
      <c r="BY415" s="26"/>
      <c r="BZ415" s="26"/>
      <c r="CA415" s="26"/>
      <c r="CB415" s="26"/>
      <c r="CC415" s="26"/>
      <c r="CD415" s="26"/>
      <c r="CE415" s="26"/>
    </row>
    <row r="416" spans="21:83" s="13" customFormat="1">
      <c r="U416" s="17"/>
      <c r="BT416" s="26"/>
      <c r="BU416" s="26"/>
      <c r="BV416" s="26"/>
      <c r="BW416" s="26"/>
      <c r="BX416" s="26"/>
      <c r="BY416" s="26"/>
      <c r="BZ416" s="26"/>
      <c r="CA416" s="26"/>
      <c r="CB416" s="26"/>
      <c r="CC416" s="26"/>
      <c r="CD416" s="26"/>
      <c r="CE416" s="26"/>
    </row>
    <row r="417" spans="21:83" s="13" customFormat="1">
      <c r="U417" s="17"/>
      <c r="BT417" s="26"/>
      <c r="BU417" s="26"/>
      <c r="BV417" s="26"/>
      <c r="BW417" s="26"/>
      <c r="BX417" s="26"/>
      <c r="BY417" s="26"/>
      <c r="BZ417" s="26"/>
      <c r="CA417" s="26"/>
      <c r="CB417" s="26"/>
      <c r="CC417" s="26"/>
      <c r="CD417" s="26"/>
      <c r="CE417" s="26"/>
    </row>
    <row r="418" spans="21:83" s="13" customFormat="1">
      <c r="U418" s="17"/>
      <c r="BT418" s="26"/>
      <c r="BU418" s="26"/>
      <c r="BV418" s="26"/>
      <c r="BW418" s="26"/>
      <c r="BX418" s="26"/>
      <c r="BY418" s="26"/>
      <c r="BZ418" s="26"/>
      <c r="CA418" s="26"/>
      <c r="CB418" s="26"/>
      <c r="CC418" s="26"/>
      <c r="CD418" s="26"/>
      <c r="CE418" s="26"/>
    </row>
    <row r="419" spans="21:83" s="13" customFormat="1">
      <c r="U419" s="17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</row>
    <row r="420" spans="21:83" s="13" customFormat="1">
      <c r="U420" s="17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</row>
    <row r="421" spans="21:83" s="13" customFormat="1">
      <c r="U421" s="17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26"/>
      <c r="CE421" s="26"/>
    </row>
    <row r="422" spans="21:83" s="13" customFormat="1">
      <c r="U422" s="17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</row>
    <row r="423" spans="21:83" s="13" customFormat="1">
      <c r="U423" s="17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26"/>
      <c r="CE423" s="26"/>
    </row>
    <row r="424" spans="21:83" s="13" customFormat="1">
      <c r="U424" s="17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26"/>
      <c r="CE424" s="26"/>
    </row>
    <row r="425" spans="21:83" s="13" customFormat="1">
      <c r="U425" s="17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26"/>
      <c r="CE425" s="26"/>
    </row>
    <row r="426" spans="21:83" s="13" customFormat="1">
      <c r="U426" s="17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26"/>
      <c r="CE426" s="26"/>
    </row>
    <row r="427" spans="21:83" s="13" customFormat="1">
      <c r="U427" s="17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26"/>
      <c r="CE427" s="26"/>
    </row>
    <row r="428" spans="21:83" s="13" customFormat="1">
      <c r="U428" s="17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26"/>
      <c r="CE428" s="26"/>
    </row>
    <row r="429" spans="21:83" s="13" customFormat="1">
      <c r="U429" s="17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26"/>
      <c r="CE429" s="26"/>
    </row>
    <row r="430" spans="21:83" s="13" customFormat="1">
      <c r="U430" s="17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26"/>
      <c r="CE430" s="26"/>
    </row>
    <row r="431" spans="21:83" s="13" customFormat="1">
      <c r="U431" s="17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26"/>
      <c r="CE431" s="26"/>
    </row>
    <row r="432" spans="21:83" s="13" customFormat="1">
      <c r="U432" s="17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26"/>
      <c r="CE432" s="26"/>
    </row>
    <row r="433" spans="21:83" s="13" customFormat="1">
      <c r="U433" s="17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</row>
    <row r="434" spans="21:83" s="13" customFormat="1">
      <c r="U434" s="17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26"/>
      <c r="CE434" s="26"/>
    </row>
    <row r="435" spans="21:83" s="13" customFormat="1">
      <c r="U435" s="17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26"/>
      <c r="CE435" s="26"/>
    </row>
    <row r="436" spans="21:83" s="13" customFormat="1">
      <c r="U436" s="17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</row>
    <row r="437" spans="21:83" s="13" customFormat="1">
      <c r="U437" s="17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/>
    </row>
    <row r="438" spans="21:83" s="13" customFormat="1">
      <c r="U438" s="17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26"/>
      <c r="CE438" s="26"/>
    </row>
    <row r="439" spans="21:83" s="13" customFormat="1">
      <c r="U439" s="17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26"/>
      <c r="CE439" s="26"/>
    </row>
    <row r="440" spans="21:83" s="13" customFormat="1">
      <c r="U440" s="17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</row>
    <row r="441" spans="21:83" s="13" customFormat="1">
      <c r="U441" s="17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26"/>
      <c r="CE441" s="26"/>
    </row>
    <row r="442" spans="21:83" s="13" customFormat="1">
      <c r="U442" s="17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</row>
    <row r="443" spans="21:83" s="13" customFormat="1">
      <c r="U443" s="17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26"/>
      <c r="CE443" s="26"/>
    </row>
    <row r="444" spans="21:83" s="13" customFormat="1">
      <c r="U444" s="17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26"/>
      <c r="CE444" s="26"/>
    </row>
    <row r="445" spans="21:83" s="13" customFormat="1">
      <c r="U445" s="17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26"/>
      <c r="CE445" s="26"/>
    </row>
    <row r="446" spans="21:83" s="13" customFormat="1">
      <c r="U446" s="17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26"/>
      <c r="CE446" s="26"/>
    </row>
    <row r="447" spans="21:83" s="13" customFormat="1">
      <c r="U447" s="17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26"/>
      <c r="CE447" s="26"/>
    </row>
    <row r="448" spans="21:83" s="13" customFormat="1">
      <c r="U448" s="17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26"/>
      <c r="CE448" s="26"/>
    </row>
    <row r="449" spans="21:83" s="13" customFormat="1">
      <c r="U449" s="17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26"/>
      <c r="CE449" s="26"/>
    </row>
    <row r="450" spans="21:83" s="13" customFormat="1">
      <c r="U450" s="17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</row>
    <row r="451" spans="21:83" s="13" customFormat="1">
      <c r="U451" s="17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</row>
    <row r="452" spans="21:83" s="13" customFormat="1">
      <c r="U452" s="17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</row>
    <row r="453" spans="21:83" s="13" customFormat="1">
      <c r="U453" s="17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</row>
    <row r="454" spans="21:83" s="13" customFormat="1">
      <c r="U454" s="17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</row>
    <row r="455" spans="21:83" s="13" customFormat="1">
      <c r="U455" s="17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</row>
    <row r="456" spans="21:83" s="13" customFormat="1">
      <c r="U456" s="17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</row>
    <row r="457" spans="21:83" s="13" customFormat="1">
      <c r="U457" s="17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</row>
    <row r="458" spans="21:83" s="13" customFormat="1">
      <c r="U458" s="17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</row>
    <row r="459" spans="21:83" s="13" customFormat="1">
      <c r="U459" s="17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</row>
    <row r="460" spans="21:83" s="13" customFormat="1">
      <c r="U460" s="17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26"/>
      <c r="CE460" s="26"/>
    </row>
    <row r="461" spans="21:83" s="13" customFormat="1">
      <c r="U461" s="17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</row>
    <row r="462" spans="21:83" s="13" customFormat="1">
      <c r="U462" s="17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26"/>
      <c r="CE462" s="26"/>
    </row>
    <row r="463" spans="21:83" s="13" customFormat="1">
      <c r="U463" s="17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</row>
    <row r="464" spans="21:83" s="13" customFormat="1">
      <c r="U464" s="17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26"/>
      <c r="CE464" s="26"/>
    </row>
    <row r="465" spans="21:83" s="13" customFormat="1">
      <c r="U465" s="17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26"/>
      <c r="CE465" s="26"/>
    </row>
    <row r="466" spans="21:83" s="13" customFormat="1">
      <c r="U466" s="17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26"/>
      <c r="CE466" s="26"/>
    </row>
    <row r="467" spans="21:83" s="13" customFormat="1">
      <c r="U467" s="17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26"/>
      <c r="CE467" s="26"/>
    </row>
    <row r="468" spans="21:83" s="13" customFormat="1">
      <c r="U468" s="17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26"/>
      <c r="CE468" s="26"/>
    </row>
    <row r="469" spans="21:83" s="13" customFormat="1">
      <c r="U469" s="17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</row>
    <row r="470" spans="21:83" s="13" customFormat="1">
      <c r="U470" s="17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26"/>
      <c r="CE470" s="26"/>
    </row>
    <row r="471" spans="21:83" s="13" customFormat="1">
      <c r="U471" s="17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</row>
    <row r="472" spans="21:83" s="13" customFormat="1">
      <c r="U472" s="17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26"/>
      <c r="CE472" s="26"/>
    </row>
    <row r="473" spans="21:83" s="13" customFormat="1">
      <c r="U473" s="17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26"/>
      <c r="CE473" s="26"/>
    </row>
    <row r="474" spans="21:83" s="13" customFormat="1">
      <c r="U474" s="17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26"/>
      <c r="CE474" s="26"/>
    </row>
    <row r="475" spans="21:83" s="13" customFormat="1">
      <c r="U475" s="17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26"/>
      <c r="CE475" s="26"/>
    </row>
    <row r="476" spans="21:83" s="13" customFormat="1">
      <c r="U476" s="17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26"/>
      <c r="CE476" s="26"/>
    </row>
    <row r="477" spans="21:83" s="13" customFormat="1">
      <c r="U477" s="17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</row>
    <row r="478" spans="21:83" s="13" customFormat="1">
      <c r="U478" s="17"/>
      <c r="BT478" s="26"/>
      <c r="BU478" s="26"/>
      <c r="BV478" s="26"/>
      <c r="BW478" s="26"/>
      <c r="BX478" s="26"/>
      <c r="BY478" s="26"/>
      <c r="BZ478" s="26"/>
      <c r="CA478" s="26"/>
      <c r="CB478" s="26"/>
      <c r="CC478" s="26"/>
      <c r="CD478" s="26"/>
      <c r="CE478" s="26"/>
    </row>
    <row r="479" spans="21:83" s="13" customFormat="1">
      <c r="U479" s="17"/>
      <c r="BT479" s="26"/>
      <c r="BU479" s="26"/>
      <c r="BV479" s="26"/>
      <c r="BW479" s="26"/>
      <c r="BX479" s="26"/>
      <c r="BY479" s="26"/>
      <c r="BZ479" s="26"/>
      <c r="CA479" s="26"/>
      <c r="CB479" s="26"/>
      <c r="CC479" s="26"/>
      <c r="CD479" s="26"/>
      <c r="CE479" s="26"/>
    </row>
    <row r="480" spans="21:83" s="13" customFormat="1">
      <c r="U480" s="17"/>
      <c r="BT480" s="26"/>
      <c r="BU480" s="26"/>
      <c r="BV480" s="26"/>
      <c r="BW480" s="26"/>
      <c r="BX480" s="26"/>
      <c r="BY480" s="26"/>
      <c r="BZ480" s="26"/>
      <c r="CA480" s="26"/>
      <c r="CB480" s="26"/>
      <c r="CC480" s="26"/>
      <c r="CD480" s="26"/>
      <c r="CE480" s="26"/>
    </row>
    <row r="481" spans="21:83" s="13" customFormat="1">
      <c r="U481" s="17"/>
      <c r="BT481" s="26"/>
      <c r="BU481" s="26"/>
      <c r="BV481" s="26"/>
      <c r="BW481" s="26"/>
      <c r="BX481" s="26"/>
      <c r="BY481" s="26"/>
      <c r="BZ481" s="26"/>
      <c r="CA481" s="26"/>
      <c r="CB481" s="26"/>
      <c r="CC481" s="26"/>
      <c r="CD481" s="26"/>
      <c r="CE481" s="26"/>
    </row>
    <row r="482" spans="21:83" s="13" customFormat="1">
      <c r="U482" s="17"/>
      <c r="BT482" s="26"/>
      <c r="BU482" s="26"/>
      <c r="BV482" s="26"/>
      <c r="BW482" s="26"/>
      <c r="BX482" s="26"/>
      <c r="BY482" s="26"/>
      <c r="BZ482" s="26"/>
      <c r="CA482" s="26"/>
      <c r="CB482" s="26"/>
      <c r="CC482" s="26"/>
      <c r="CD482" s="26"/>
      <c r="CE482" s="26"/>
    </row>
    <row r="483" spans="21:83" s="13" customFormat="1">
      <c r="U483" s="17"/>
      <c r="BT483" s="26"/>
      <c r="BU483" s="26"/>
      <c r="BV483" s="26"/>
      <c r="BW483" s="26"/>
      <c r="BX483" s="26"/>
      <c r="BY483" s="26"/>
      <c r="BZ483" s="26"/>
      <c r="CA483" s="26"/>
      <c r="CB483" s="26"/>
      <c r="CC483" s="26"/>
      <c r="CD483" s="26"/>
      <c r="CE483" s="26"/>
    </row>
    <row r="484" spans="21:83" s="13" customFormat="1">
      <c r="U484" s="17"/>
      <c r="BT484" s="26"/>
      <c r="BU484" s="26"/>
      <c r="BV484" s="26"/>
      <c r="BW484" s="26"/>
      <c r="BX484" s="26"/>
      <c r="BY484" s="26"/>
      <c r="BZ484" s="26"/>
      <c r="CA484" s="26"/>
      <c r="CB484" s="26"/>
      <c r="CC484" s="26"/>
      <c r="CD484" s="26"/>
      <c r="CE484" s="26"/>
    </row>
    <row r="485" spans="21:83" s="13" customFormat="1">
      <c r="U485" s="17"/>
      <c r="BT485" s="26"/>
      <c r="BU485" s="26"/>
      <c r="BV485" s="26"/>
      <c r="BW485" s="26"/>
      <c r="BX485" s="26"/>
      <c r="BY485" s="26"/>
      <c r="BZ485" s="26"/>
      <c r="CA485" s="26"/>
      <c r="CB485" s="26"/>
      <c r="CC485" s="26"/>
      <c r="CD485" s="26"/>
      <c r="CE485" s="26"/>
    </row>
    <row r="486" spans="21:83" s="13" customFormat="1">
      <c r="U486" s="17"/>
      <c r="BT486" s="26"/>
      <c r="BU486" s="26"/>
      <c r="BV486" s="26"/>
      <c r="BW486" s="26"/>
      <c r="BX486" s="26"/>
      <c r="BY486" s="26"/>
      <c r="BZ486" s="26"/>
      <c r="CA486" s="26"/>
      <c r="CB486" s="26"/>
      <c r="CC486" s="26"/>
      <c r="CD486" s="26"/>
      <c r="CE486" s="26"/>
    </row>
    <row r="487" spans="21:83" s="13" customFormat="1">
      <c r="U487" s="17"/>
      <c r="BT487" s="26"/>
      <c r="BU487" s="26"/>
      <c r="BV487" s="26"/>
      <c r="BW487" s="26"/>
      <c r="BX487" s="26"/>
      <c r="BY487" s="26"/>
      <c r="BZ487" s="26"/>
      <c r="CA487" s="26"/>
      <c r="CB487" s="26"/>
      <c r="CC487" s="26"/>
      <c r="CD487" s="26"/>
      <c r="CE487" s="26"/>
    </row>
    <row r="488" spans="21:83" s="13" customFormat="1">
      <c r="U488" s="17"/>
      <c r="BT488" s="26"/>
      <c r="BU488" s="26"/>
      <c r="BV488" s="26"/>
      <c r="BW488" s="26"/>
      <c r="BX488" s="26"/>
      <c r="BY488" s="26"/>
      <c r="BZ488" s="26"/>
      <c r="CA488" s="26"/>
      <c r="CB488" s="26"/>
      <c r="CC488" s="26"/>
      <c r="CD488" s="26"/>
      <c r="CE488" s="26"/>
    </row>
    <row r="489" spans="21:83" s="13" customFormat="1">
      <c r="U489" s="17"/>
      <c r="BT489" s="26"/>
      <c r="BU489" s="26"/>
      <c r="BV489" s="26"/>
      <c r="BW489" s="26"/>
      <c r="BX489" s="26"/>
      <c r="BY489" s="26"/>
      <c r="BZ489" s="26"/>
      <c r="CA489" s="26"/>
      <c r="CB489" s="26"/>
      <c r="CC489" s="26"/>
      <c r="CD489" s="26"/>
      <c r="CE489" s="26"/>
    </row>
    <row r="490" spans="21:83" s="13" customFormat="1">
      <c r="U490" s="17"/>
      <c r="BT490" s="26"/>
      <c r="BU490" s="26"/>
      <c r="BV490" s="26"/>
      <c r="BW490" s="26"/>
      <c r="BX490" s="26"/>
      <c r="BY490" s="26"/>
      <c r="BZ490" s="26"/>
      <c r="CA490" s="26"/>
      <c r="CB490" s="26"/>
      <c r="CC490" s="26"/>
      <c r="CD490" s="26"/>
      <c r="CE490" s="26"/>
    </row>
    <row r="491" spans="21:83" s="13" customFormat="1">
      <c r="U491" s="17"/>
      <c r="BT491" s="26"/>
      <c r="BU491" s="26"/>
      <c r="BV491" s="26"/>
      <c r="BW491" s="26"/>
      <c r="BX491" s="26"/>
      <c r="BY491" s="26"/>
      <c r="BZ491" s="26"/>
      <c r="CA491" s="26"/>
      <c r="CB491" s="26"/>
      <c r="CC491" s="26"/>
      <c r="CD491" s="26"/>
      <c r="CE491" s="26"/>
    </row>
    <row r="492" spans="21:83" s="13" customFormat="1">
      <c r="U492" s="17"/>
      <c r="BT492" s="26"/>
      <c r="BU492" s="26"/>
      <c r="BV492" s="26"/>
      <c r="BW492" s="26"/>
      <c r="BX492" s="26"/>
      <c r="BY492" s="26"/>
      <c r="BZ492" s="26"/>
      <c r="CA492" s="26"/>
      <c r="CB492" s="26"/>
      <c r="CC492" s="26"/>
      <c r="CD492" s="26"/>
      <c r="CE492" s="26"/>
    </row>
    <row r="493" spans="21:83" s="13" customFormat="1">
      <c r="U493" s="17"/>
      <c r="BT493" s="26"/>
      <c r="BU493" s="26"/>
      <c r="BV493" s="26"/>
      <c r="BW493" s="26"/>
      <c r="BX493" s="26"/>
      <c r="BY493" s="26"/>
      <c r="BZ493" s="26"/>
      <c r="CA493" s="26"/>
      <c r="CB493" s="26"/>
      <c r="CC493" s="26"/>
      <c r="CD493" s="26"/>
      <c r="CE493" s="26"/>
    </row>
    <row r="494" spans="21:83" s="13" customFormat="1">
      <c r="U494" s="17"/>
      <c r="BT494" s="26"/>
      <c r="BU494" s="26"/>
      <c r="BV494" s="26"/>
      <c r="BW494" s="26"/>
      <c r="BX494" s="26"/>
      <c r="BY494" s="26"/>
      <c r="BZ494" s="26"/>
      <c r="CA494" s="26"/>
      <c r="CB494" s="26"/>
      <c r="CC494" s="26"/>
      <c r="CD494" s="26"/>
      <c r="CE494" s="26"/>
    </row>
    <row r="495" spans="21:83" s="13" customFormat="1">
      <c r="U495" s="17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</row>
    <row r="496" spans="21:83" s="13" customFormat="1">
      <c r="U496" s="17"/>
      <c r="BT496" s="26"/>
      <c r="BU496" s="26"/>
      <c r="BV496" s="26"/>
      <c r="BW496" s="26"/>
      <c r="BX496" s="26"/>
      <c r="BY496" s="26"/>
      <c r="BZ496" s="26"/>
      <c r="CA496" s="26"/>
      <c r="CB496" s="26"/>
      <c r="CC496" s="26"/>
      <c r="CD496" s="26"/>
      <c r="CE496" s="26"/>
    </row>
    <row r="497" spans="21:83" s="13" customFormat="1">
      <c r="U497" s="17"/>
      <c r="BT497" s="26"/>
      <c r="BU497" s="26"/>
      <c r="BV497" s="26"/>
      <c r="BW497" s="26"/>
      <c r="BX497" s="26"/>
      <c r="BY497" s="26"/>
      <c r="BZ497" s="26"/>
      <c r="CA497" s="26"/>
      <c r="CB497" s="26"/>
      <c r="CC497" s="26"/>
      <c r="CD497" s="26"/>
      <c r="CE497" s="26"/>
    </row>
    <row r="498" spans="21:83" s="13" customFormat="1">
      <c r="U498" s="17"/>
      <c r="BT498" s="26"/>
      <c r="BU498" s="26"/>
      <c r="BV498" s="26"/>
      <c r="BW498" s="26"/>
      <c r="BX498" s="26"/>
      <c r="BY498" s="26"/>
      <c r="BZ498" s="26"/>
      <c r="CA498" s="26"/>
      <c r="CB498" s="26"/>
      <c r="CC498" s="26"/>
      <c r="CD498" s="26"/>
      <c r="CE498" s="26"/>
    </row>
    <row r="499" spans="21:83" s="13" customFormat="1">
      <c r="U499" s="17"/>
      <c r="BT499" s="26"/>
      <c r="BU499" s="26"/>
      <c r="BV499" s="26"/>
      <c r="BW499" s="26"/>
      <c r="BX499" s="26"/>
      <c r="BY499" s="26"/>
      <c r="BZ499" s="26"/>
      <c r="CA499" s="26"/>
      <c r="CB499" s="26"/>
      <c r="CC499" s="26"/>
      <c r="CD499" s="26"/>
      <c r="CE499" s="26"/>
    </row>
    <row r="500" spans="21:83" s="13" customFormat="1">
      <c r="U500" s="17"/>
      <c r="BT500" s="26"/>
      <c r="BU500" s="26"/>
      <c r="BV500" s="26"/>
      <c r="BW500" s="26"/>
      <c r="BX500" s="26"/>
      <c r="BY500" s="26"/>
      <c r="BZ500" s="26"/>
      <c r="CA500" s="26"/>
      <c r="CB500" s="26"/>
      <c r="CC500" s="26"/>
      <c r="CD500" s="26"/>
      <c r="CE500" s="26"/>
    </row>
    <row r="501" spans="21:83" s="13" customFormat="1">
      <c r="U501" s="17"/>
      <c r="BT501" s="26"/>
      <c r="BU501" s="26"/>
      <c r="BV501" s="26"/>
      <c r="BW501" s="26"/>
      <c r="BX501" s="26"/>
      <c r="BY501" s="26"/>
      <c r="BZ501" s="26"/>
      <c r="CA501" s="26"/>
      <c r="CB501" s="26"/>
      <c r="CC501" s="26"/>
      <c r="CD501" s="26"/>
      <c r="CE501" s="26"/>
    </row>
    <row r="502" spans="21:83" s="13" customFormat="1">
      <c r="U502" s="17"/>
      <c r="BT502" s="26"/>
      <c r="BU502" s="26"/>
      <c r="BV502" s="26"/>
      <c r="BW502" s="26"/>
      <c r="BX502" s="26"/>
      <c r="BY502" s="26"/>
      <c r="BZ502" s="26"/>
      <c r="CA502" s="26"/>
      <c r="CB502" s="26"/>
      <c r="CC502" s="26"/>
      <c r="CD502" s="26"/>
      <c r="CE502" s="26"/>
    </row>
    <row r="503" spans="21:83" s="13" customFormat="1">
      <c r="U503" s="17"/>
      <c r="BT503" s="26"/>
      <c r="BU503" s="26"/>
      <c r="BV503" s="26"/>
      <c r="BW503" s="26"/>
      <c r="BX503" s="26"/>
      <c r="BY503" s="26"/>
      <c r="BZ503" s="26"/>
      <c r="CA503" s="26"/>
      <c r="CB503" s="26"/>
      <c r="CC503" s="26"/>
      <c r="CD503" s="26"/>
      <c r="CE503" s="26"/>
    </row>
    <row r="504" spans="21:83" s="13" customFormat="1">
      <c r="U504" s="17"/>
      <c r="BT504" s="26"/>
      <c r="BU504" s="26"/>
      <c r="BV504" s="26"/>
      <c r="BW504" s="26"/>
      <c r="BX504" s="26"/>
      <c r="BY504" s="26"/>
      <c r="BZ504" s="26"/>
      <c r="CA504" s="26"/>
      <c r="CB504" s="26"/>
      <c r="CC504" s="26"/>
      <c r="CD504" s="26"/>
      <c r="CE504" s="26"/>
    </row>
    <row r="505" spans="21:83" s="13" customFormat="1">
      <c r="U505" s="17"/>
      <c r="BT505" s="26"/>
      <c r="BU505" s="26"/>
      <c r="BV505" s="26"/>
      <c r="BW505" s="26"/>
      <c r="BX505" s="26"/>
      <c r="BY505" s="26"/>
      <c r="BZ505" s="26"/>
      <c r="CA505" s="26"/>
      <c r="CB505" s="26"/>
      <c r="CC505" s="26"/>
      <c r="CD505" s="26"/>
      <c r="CE505" s="26"/>
    </row>
    <row r="506" spans="21:83" s="13" customFormat="1">
      <c r="U506" s="17"/>
      <c r="BT506" s="26"/>
      <c r="BU506" s="26"/>
      <c r="BV506" s="26"/>
      <c r="BW506" s="26"/>
      <c r="BX506" s="26"/>
      <c r="BY506" s="26"/>
      <c r="BZ506" s="26"/>
      <c r="CA506" s="26"/>
      <c r="CB506" s="26"/>
      <c r="CC506" s="26"/>
      <c r="CD506" s="26"/>
      <c r="CE506" s="26"/>
    </row>
    <row r="507" spans="21:83" s="13" customFormat="1">
      <c r="U507" s="17"/>
      <c r="BT507" s="26"/>
      <c r="BU507" s="26"/>
      <c r="BV507" s="26"/>
      <c r="BW507" s="26"/>
      <c r="BX507" s="26"/>
      <c r="BY507" s="26"/>
      <c r="BZ507" s="26"/>
      <c r="CA507" s="26"/>
      <c r="CB507" s="26"/>
      <c r="CC507" s="26"/>
      <c r="CD507" s="26"/>
      <c r="CE507" s="26"/>
    </row>
    <row r="508" spans="21:83" s="13" customFormat="1">
      <c r="U508" s="17"/>
      <c r="BT508" s="26"/>
      <c r="BU508" s="26"/>
      <c r="BV508" s="26"/>
      <c r="BW508" s="26"/>
      <c r="BX508" s="26"/>
      <c r="BY508" s="26"/>
      <c r="BZ508" s="26"/>
      <c r="CA508" s="26"/>
      <c r="CB508" s="26"/>
      <c r="CC508" s="26"/>
      <c r="CD508" s="26"/>
      <c r="CE508" s="26"/>
    </row>
    <row r="509" spans="21:83" s="13" customFormat="1">
      <c r="U509" s="17"/>
      <c r="BT509" s="26"/>
      <c r="BU509" s="26"/>
      <c r="BV509" s="26"/>
      <c r="BW509" s="26"/>
      <c r="BX509" s="26"/>
      <c r="BY509" s="26"/>
      <c r="BZ509" s="26"/>
      <c r="CA509" s="26"/>
      <c r="CB509" s="26"/>
      <c r="CC509" s="26"/>
      <c r="CD509" s="26"/>
      <c r="CE509" s="26"/>
    </row>
    <row r="510" spans="21:83" s="13" customFormat="1">
      <c r="U510" s="17"/>
      <c r="BT510" s="26"/>
      <c r="BU510" s="26"/>
      <c r="BV510" s="26"/>
      <c r="BW510" s="26"/>
      <c r="BX510" s="26"/>
      <c r="BY510" s="26"/>
      <c r="BZ510" s="26"/>
      <c r="CA510" s="26"/>
      <c r="CB510" s="26"/>
      <c r="CC510" s="26"/>
      <c r="CD510" s="26"/>
      <c r="CE510" s="26"/>
    </row>
    <row r="511" spans="21:83" s="13" customFormat="1">
      <c r="U511" s="17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</row>
    <row r="512" spans="21:83" s="13" customFormat="1">
      <c r="U512" s="17"/>
      <c r="BT512" s="26"/>
      <c r="BU512" s="26"/>
      <c r="BV512" s="26"/>
      <c r="BW512" s="26"/>
      <c r="BX512" s="26"/>
      <c r="BY512" s="26"/>
      <c r="BZ512" s="26"/>
      <c r="CA512" s="26"/>
      <c r="CB512" s="26"/>
      <c r="CC512" s="26"/>
      <c r="CD512" s="26"/>
      <c r="CE512" s="26"/>
    </row>
    <row r="513" spans="21:83" s="13" customFormat="1">
      <c r="U513" s="17"/>
      <c r="BT513" s="26"/>
      <c r="BU513" s="26"/>
      <c r="BV513" s="26"/>
      <c r="BW513" s="26"/>
      <c r="BX513" s="26"/>
      <c r="BY513" s="26"/>
      <c r="BZ513" s="26"/>
      <c r="CA513" s="26"/>
      <c r="CB513" s="26"/>
      <c r="CC513" s="26"/>
      <c r="CD513" s="26"/>
      <c r="CE513" s="26"/>
    </row>
    <row r="514" spans="21:83" s="13" customFormat="1">
      <c r="U514" s="17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</row>
    <row r="515" spans="21:83" s="13" customFormat="1">
      <c r="U515" s="17"/>
      <c r="BT515" s="26"/>
      <c r="BU515" s="26"/>
      <c r="BV515" s="26"/>
      <c r="BW515" s="26"/>
      <c r="BX515" s="26"/>
      <c r="BY515" s="26"/>
      <c r="BZ515" s="26"/>
      <c r="CA515" s="26"/>
      <c r="CB515" s="26"/>
      <c r="CC515" s="26"/>
      <c r="CD515" s="26"/>
      <c r="CE515" s="26"/>
    </row>
    <row r="516" spans="21:83" s="13" customFormat="1">
      <c r="U516" s="17"/>
      <c r="BT516" s="26"/>
      <c r="BU516" s="26"/>
      <c r="BV516" s="26"/>
      <c r="BW516" s="26"/>
      <c r="BX516" s="26"/>
      <c r="BY516" s="26"/>
      <c r="BZ516" s="26"/>
      <c r="CA516" s="26"/>
      <c r="CB516" s="26"/>
      <c r="CC516" s="26"/>
      <c r="CD516" s="26"/>
      <c r="CE516" s="26"/>
    </row>
    <row r="517" spans="21:83" s="13" customFormat="1">
      <c r="U517" s="17"/>
      <c r="BT517" s="26"/>
      <c r="BU517" s="26"/>
      <c r="BV517" s="26"/>
      <c r="BW517" s="26"/>
      <c r="BX517" s="26"/>
      <c r="BY517" s="26"/>
      <c r="BZ517" s="26"/>
      <c r="CA517" s="26"/>
      <c r="CB517" s="26"/>
      <c r="CC517" s="26"/>
      <c r="CD517" s="26"/>
      <c r="CE517" s="26"/>
    </row>
    <row r="518" spans="21:83" s="13" customFormat="1">
      <c r="U518" s="17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</row>
    <row r="519" spans="21:83" s="13" customFormat="1">
      <c r="U519" s="17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</row>
    <row r="520" spans="21:83" s="13" customFormat="1">
      <c r="U520" s="17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</row>
    <row r="521" spans="21:83" s="13" customFormat="1">
      <c r="U521" s="17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</row>
    <row r="522" spans="21:83" s="13" customFormat="1">
      <c r="U522" s="17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</row>
    <row r="523" spans="21:83" s="13" customFormat="1">
      <c r="U523" s="17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</row>
    <row r="524" spans="21:83" s="13" customFormat="1">
      <c r="U524" s="17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</row>
    <row r="525" spans="21:83" s="13" customFormat="1">
      <c r="U525" s="17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</row>
    <row r="526" spans="21:83" s="13" customFormat="1">
      <c r="U526" s="17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</row>
    <row r="527" spans="21:83" s="13" customFormat="1">
      <c r="U527" s="17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</row>
    <row r="528" spans="21:83" s="13" customFormat="1">
      <c r="U528" s="17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</row>
    <row r="529" spans="21:83" s="13" customFormat="1">
      <c r="U529" s="17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</row>
    <row r="530" spans="21:83" s="13" customFormat="1">
      <c r="U530" s="17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</row>
    <row r="531" spans="21:83" s="13" customFormat="1">
      <c r="U531" s="17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</row>
    <row r="532" spans="21:83" s="13" customFormat="1">
      <c r="U532" s="17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</row>
    <row r="533" spans="21:83" s="13" customFormat="1">
      <c r="U533" s="17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</row>
    <row r="534" spans="21:83" s="13" customFormat="1">
      <c r="U534" s="17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</row>
    <row r="535" spans="21:83" s="13" customFormat="1">
      <c r="U535" s="17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</row>
    <row r="536" spans="21:83" s="13" customFormat="1">
      <c r="U536" s="17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</row>
    <row r="537" spans="21:83" s="13" customFormat="1">
      <c r="U537" s="17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</row>
    <row r="538" spans="21:83" s="13" customFormat="1">
      <c r="U538" s="17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</row>
    <row r="539" spans="21:83" s="13" customFormat="1">
      <c r="U539" s="17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</row>
    <row r="540" spans="21:83" s="13" customFormat="1">
      <c r="U540" s="17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</row>
    <row r="541" spans="21:83" s="13" customFormat="1">
      <c r="U541" s="17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</row>
    <row r="542" spans="21:83" s="13" customFormat="1">
      <c r="U542" s="17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</row>
    <row r="543" spans="21:83" s="13" customFormat="1">
      <c r="U543" s="17"/>
      <c r="BT543" s="26"/>
      <c r="BU543" s="26"/>
      <c r="BV543" s="26"/>
      <c r="BW543" s="26"/>
      <c r="BX543" s="26"/>
      <c r="BY543" s="26"/>
      <c r="BZ543" s="26"/>
      <c r="CA543" s="26"/>
      <c r="CB543" s="26"/>
      <c r="CC543" s="26"/>
      <c r="CD543" s="26"/>
      <c r="CE543" s="26"/>
    </row>
    <row r="544" spans="21:83" s="13" customFormat="1">
      <c r="U544" s="17"/>
      <c r="BT544" s="26"/>
      <c r="BU544" s="26"/>
      <c r="BV544" s="26"/>
      <c r="BW544" s="26"/>
      <c r="BX544" s="26"/>
      <c r="BY544" s="26"/>
      <c r="BZ544" s="26"/>
      <c r="CA544" s="26"/>
      <c r="CB544" s="26"/>
      <c r="CC544" s="26"/>
      <c r="CD544" s="26"/>
      <c r="CE544" s="26"/>
    </row>
    <row r="545" spans="21:83" s="13" customFormat="1">
      <c r="U545" s="17"/>
      <c r="BT545" s="26"/>
      <c r="BU545" s="26"/>
      <c r="BV545" s="26"/>
      <c r="BW545" s="26"/>
      <c r="BX545" s="26"/>
      <c r="BY545" s="26"/>
      <c r="BZ545" s="26"/>
      <c r="CA545" s="26"/>
      <c r="CB545" s="26"/>
      <c r="CC545" s="26"/>
      <c r="CD545" s="26"/>
      <c r="CE545" s="26"/>
    </row>
    <row r="546" spans="21:83" s="13" customFormat="1">
      <c r="U546" s="17"/>
      <c r="BT546" s="26"/>
      <c r="BU546" s="26"/>
      <c r="BV546" s="26"/>
      <c r="BW546" s="26"/>
      <c r="BX546" s="26"/>
      <c r="BY546" s="26"/>
      <c r="BZ546" s="26"/>
      <c r="CA546" s="26"/>
      <c r="CB546" s="26"/>
      <c r="CC546" s="26"/>
      <c r="CD546" s="26"/>
      <c r="CE546" s="26"/>
    </row>
    <row r="547" spans="21:83" s="13" customFormat="1">
      <c r="U547" s="17"/>
      <c r="BT547" s="26"/>
      <c r="BU547" s="26"/>
      <c r="BV547" s="26"/>
      <c r="BW547" s="26"/>
      <c r="BX547" s="26"/>
      <c r="BY547" s="26"/>
      <c r="BZ547" s="26"/>
      <c r="CA547" s="26"/>
      <c r="CB547" s="26"/>
      <c r="CC547" s="26"/>
      <c r="CD547" s="26"/>
      <c r="CE547" s="26"/>
    </row>
    <row r="548" spans="21:83" s="13" customFormat="1">
      <c r="U548" s="17"/>
      <c r="BT548" s="26"/>
      <c r="BU548" s="26"/>
      <c r="BV548" s="26"/>
      <c r="BW548" s="26"/>
      <c r="BX548" s="26"/>
      <c r="BY548" s="26"/>
      <c r="BZ548" s="26"/>
      <c r="CA548" s="26"/>
      <c r="CB548" s="26"/>
      <c r="CC548" s="26"/>
      <c r="CD548" s="26"/>
      <c r="CE548" s="26"/>
    </row>
    <row r="549" spans="21:83" s="13" customFormat="1">
      <c r="U549" s="17"/>
      <c r="BT549" s="26"/>
      <c r="BU549" s="26"/>
      <c r="BV549" s="26"/>
      <c r="BW549" s="26"/>
      <c r="BX549" s="26"/>
      <c r="BY549" s="26"/>
      <c r="BZ549" s="26"/>
      <c r="CA549" s="26"/>
      <c r="CB549" s="26"/>
      <c r="CC549" s="26"/>
      <c r="CD549" s="26"/>
      <c r="CE549" s="26"/>
    </row>
    <row r="550" spans="21:83" s="13" customFormat="1">
      <c r="U550" s="17"/>
      <c r="BT550" s="26"/>
      <c r="BU550" s="26"/>
      <c r="BV550" s="26"/>
      <c r="BW550" s="26"/>
      <c r="BX550" s="26"/>
      <c r="BY550" s="26"/>
      <c r="BZ550" s="26"/>
      <c r="CA550" s="26"/>
      <c r="CB550" s="26"/>
      <c r="CC550" s="26"/>
      <c r="CD550" s="26"/>
      <c r="CE550" s="26"/>
    </row>
    <row r="551" spans="21:83" s="13" customFormat="1">
      <c r="U551" s="17"/>
      <c r="BT551" s="26"/>
      <c r="BU551" s="26"/>
      <c r="BV551" s="26"/>
      <c r="BW551" s="26"/>
      <c r="BX551" s="26"/>
      <c r="BY551" s="26"/>
      <c r="BZ551" s="26"/>
      <c r="CA551" s="26"/>
      <c r="CB551" s="26"/>
      <c r="CC551" s="26"/>
      <c r="CD551" s="26"/>
      <c r="CE551" s="26"/>
    </row>
    <row r="552" spans="21:83" s="13" customFormat="1">
      <c r="U552" s="17"/>
      <c r="BT552" s="26"/>
      <c r="BU552" s="26"/>
      <c r="BV552" s="26"/>
      <c r="BW552" s="26"/>
      <c r="BX552" s="26"/>
      <c r="BY552" s="26"/>
      <c r="BZ552" s="26"/>
      <c r="CA552" s="26"/>
      <c r="CB552" s="26"/>
      <c r="CC552" s="26"/>
      <c r="CD552" s="26"/>
      <c r="CE552" s="26"/>
    </row>
    <row r="553" spans="21:83" s="13" customFormat="1">
      <c r="U553" s="17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</row>
    <row r="554" spans="21:83" s="13" customFormat="1">
      <c r="U554" s="17"/>
      <c r="BT554" s="26"/>
      <c r="BU554" s="26"/>
      <c r="BV554" s="26"/>
      <c r="BW554" s="26"/>
      <c r="BX554" s="26"/>
      <c r="BY554" s="26"/>
      <c r="BZ554" s="26"/>
      <c r="CA554" s="26"/>
      <c r="CB554" s="26"/>
      <c r="CC554" s="26"/>
      <c r="CD554" s="26"/>
      <c r="CE554" s="26"/>
    </row>
    <row r="555" spans="21:83" s="13" customFormat="1">
      <c r="U555" s="17"/>
      <c r="BT555" s="26"/>
      <c r="BU555" s="26"/>
      <c r="BV555" s="26"/>
      <c r="BW555" s="26"/>
      <c r="BX555" s="26"/>
      <c r="BY555" s="26"/>
      <c r="BZ555" s="26"/>
      <c r="CA555" s="26"/>
      <c r="CB555" s="26"/>
      <c r="CC555" s="26"/>
      <c r="CD555" s="26"/>
      <c r="CE555" s="26"/>
    </row>
    <row r="556" spans="21:83" s="13" customFormat="1">
      <c r="U556" s="17"/>
      <c r="BT556" s="26"/>
      <c r="BU556" s="26"/>
      <c r="BV556" s="26"/>
      <c r="BW556" s="26"/>
      <c r="BX556" s="26"/>
      <c r="BY556" s="26"/>
      <c r="BZ556" s="26"/>
      <c r="CA556" s="26"/>
      <c r="CB556" s="26"/>
      <c r="CC556" s="26"/>
      <c r="CD556" s="26"/>
      <c r="CE556" s="26"/>
    </row>
    <row r="557" spans="21:83" s="13" customFormat="1">
      <c r="U557" s="17"/>
      <c r="BT557" s="26"/>
      <c r="BU557" s="26"/>
      <c r="BV557" s="26"/>
      <c r="BW557" s="26"/>
      <c r="BX557" s="26"/>
      <c r="BY557" s="26"/>
      <c r="BZ557" s="26"/>
      <c r="CA557" s="26"/>
      <c r="CB557" s="26"/>
      <c r="CC557" s="26"/>
      <c r="CD557" s="26"/>
      <c r="CE557" s="26"/>
    </row>
    <row r="558" spans="21:83" s="13" customFormat="1">
      <c r="U558" s="17"/>
      <c r="BT558" s="26"/>
      <c r="BU558" s="26"/>
      <c r="BV558" s="26"/>
      <c r="BW558" s="26"/>
      <c r="BX558" s="26"/>
      <c r="BY558" s="26"/>
      <c r="BZ558" s="26"/>
      <c r="CA558" s="26"/>
      <c r="CB558" s="26"/>
      <c r="CC558" s="26"/>
      <c r="CD558" s="26"/>
      <c r="CE558" s="26"/>
    </row>
    <row r="559" spans="21:83" s="13" customFormat="1">
      <c r="U559" s="17"/>
      <c r="BT559" s="26"/>
      <c r="BU559" s="26"/>
      <c r="BV559" s="26"/>
      <c r="BW559" s="26"/>
      <c r="BX559" s="26"/>
      <c r="BY559" s="26"/>
      <c r="BZ559" s="26"/>
      <c r="CA559" s="26"/>
      <c r="CB559" s="26"/>
      <c r="CC559" s="26"/>
      <c r="CD559" s="26"/>
      <c r="CE559" s="26"/>
    </row>
    <row r="560" spans="21:83" s="13" customFormat="1">
      <c r="U560" s="17"/>
      <c r="BT560" s="26"/>
      <c r="BU560" s="26"/>
      <c r="BV560" s="26"/>
      <c r="BW560" s="26"/>
      <c r="BX560" s="26"/>
      <c r="BY560" s="26"/>
      <c r="BZ560" s="26"/>
      <c r="CA560" s="26"/>
      <c r="CB560" s="26"/>
      <c r="CC560" s="26"/>
      <c r="CD560" s="26"/>
      <c r="CE560" s="26"/>
    </row>
    <row r="561" spans="21:83" s="13" customFormat="1">
      <c r="U561" s="17"/>
      <c r="BT561" s="26"/>
      <c r="BU561" s="26"/>
      <c r="BV561" s="26"/>
      <c r="BW561" s="26"/>
      <c r="BX561" s="26"/>
      <c r="BY561" s="26"/>
      <c r="BZ561" s="26"/>
      <c r="CA561" s="26"/>
      <c r="CB561" s="26"/>
      <c r="CC561" s="26"/>
      <c r="CD561" s="26"/>
      <c r="CE561" s="26"/>
    </row>
    <row r="562" spans="21:83" s="13" customFormat="1">
      <c r="U562" s="17"/>
      <c r="BT562" s="26"/>
      <c r="BU562" s="26"/>
      <c r="BV562" s="26"/>
      <c r="BW562" s="26"/>
      <c r="BX562" s="26"/>
      <c r="BY562" s="26"/>
      <c r="BZ562" s="26"/>
      <c r="CA562" s="26"/>
      <c r="CB562" s="26"/>
      <c r="CC562" s="26"/>
      <c r="CD562" s="26"/>
      <c r="CE562" s="26"/>
    </row>
    <row r="563" spans="21:83" s="13" customFormat="1">
      <c r="U563" s="17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</row>
    <row r="564" spans="21:83" s="13" customFormat="1">
      <c r="U564" s="17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</row>
    <row r="565" spans="21:83" s="13" customFormat="1">
      <c r="U565" s="17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</row>
    <row r="566" spans="21:83" s="13" customFormat="1">
      <c r="U566" s="17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</row>
    <row r="567" spans="21:83" s="13" customFormat="1">
      <c r="U567" s="17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</row>
    <row r="568" spans="21:83" s="13" customFormat="1">
      <c r="U568" s="17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</row>
    <row r="569" spans="21:83" s="13" customFormat="1">
      <c r="U569" s="17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</row>
    <row r="570" spans="21:83" s="13" customFormat="1">
      <c r="U570" s="17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</row>
    <row r="571" spans="21:83" s="13" customFormat="1">
      <c r="U571" s="17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</row>
    <row r="572" spans="21:83" s="13" customFormat="1">
      <c r="U572" s="17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</row>
    <row r="573" spans="21:83" s="13" customFormat="1">
      <c r="U573" s="17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</row>
    <row r="574" spans="21:83" s="13" customFormat="1">
      <c r="U574" s="17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</row>
    <row r="575" spans="21:83" s="13" customFormat="1">
      <c r="U575" s="17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</row>
    <row r="576" spans="21:83" s="13" customFormat="1">
      <c r="U576" s="17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</row>
    <row r="577" spans="21:83" s="13" customFormat="1">
      <c r="U577" s="17"/>
      <c r="BT577" s="26"/>
      <c r="BU577" s="26"/>
      <c r="BV577" s="26"/>
      <c r="BW577" s="26"/>
      <c r="BX577" s="26"/>
      <c r="BY577" s="26"/>
      <c r="BZ577" s="26"/>
      <c r="CA577" s="26"/>
      <c r="CB577" s="26"/>
      <c r="CC577" s="26"/>
      <c r="CD577" s="26"/>
      <c r="CE577" s="26"/>
    </row>
    <row r="578" spans="21:83" s="13" customFormat="1">
      <c r="U578" s="17"/>
      <c r="BT578" s="26"/>
      <c r="BU578" s="26"/>
      <c r="BV578" s="26"/>
      <c r="BW578" s="26"/>
      <c r="BX578" s="26"/>
      <c r="BY578" s="26"/>
      <c r="BZ578" s="26"/>
      <c r="CA578" s="26"/>
      <c r="CB578" s="26"/>
      <c r="CC578" s="26"/>
      <c r="CD578" s="26"/>
      <c r="CE578" s="26"/>
    </row>
    <row r="579" spans="21:83" s="13" customFormat="1">
      <c r="U579" s="17"/>
      <c r="BT579" s="26"/>
      <c r="BU579" s="26"/>
      <c r="BV579" s="26"/>
      <c r="BW579" s="26"/>
      <c r="BX579" s="26"/>
      <c r="BY579" s="26"/>
      <c r="BZ579" s="26"/>
      <c r="CA579" s="26"/>
      <c r="CB579" s="26"/>
      <c r="CC579" s="26"/>
      <c r="CD579" s="26"/>
      <c r="CE579" s="26"/>
    </row>
    <row r="580" spans="21:83" s="13" customFormat="1">
      <c r="U580" s="17"/>
      <c r="BT580" s="26"/>
      <c r="BU580" s="26"/>
      <c r="BV580" s="26"/>
      <c r="BW580" s="26"/>
      <c r="BX580" s="26"/>
      <c r="BY580" s="26"/>
      <c r="BZ580" s="26"/>
      <c r="CA580" s="26"/>
      <c r="CB580" s="26"/>
      <c r="CC580" s="26"/>
      <c r="CD580" s="26"/>
      <c r="CE580" s="26"/>
    </row>
    <row r="581" spans="21:83" s="13" customFormat="1">
      <c r="U581" s="17"/>
      <c r="BT581" s="26"/>
      <c r="BU581" s="26"/>
      <c r="BV581" s="26"/>
      <c r="BW581" s="26"/>
      <c r="BX581" s="26"/>
      <c r="BY581" s="26"/>
      <c r="BZ581" s="26"/>
      <c r="CA581" s="26"/>
      <c r="CB581" s="26"/>
      <c r="CC581" s="26"/>
      <c r="CD581" s="26"/>
      <c r="CE581" s="26"/>
    </row>
    <row r="582" spans="21:83" s="13" customFormat="1">
      <c r="U582" s="17"/>
      <c r="BT582" s="26"/>
      <c r="BU582" s="26"/>
      <c r="BV582" s="26"/>
      <c r="BW582" s="26"/>
      <c r="BX582" s="26"/>
      <c r="BY582" s="26"/>
      <c r="BZ582" s="26"/>
      <c r="CA582" s="26"/>
      <c r="CB582" s="26"/>
      <c r="CC582" s="26"/>
      <c r="CD582" s="26"/>
      <c r="CE582" s="26"/>
    </row>
    <row r="583" spans="21:83" s="13" customFormat="1">
      <c r="U583" s="17"/>
      <c r="BT583" s="26"/>
      <c r="BU583" s="26"/>
      <c r="BV583" s="26"/>
      <c r="BW583" s="26"/>
      <c r="BX583" s="26"/>
      <c r="BY583" s="26"/>
      <c r="BZ583" s="26"/>
      <c r="CA583" s="26"/>
      <c r="CB583" s="26"/>
      <c r="CC583" s="26"/>
      <c r="CD583" s="26"/>
      <c r="CE583" s="26"/>
    </row>
    <row r="584" spans="21:83" s="13" customFormat="1">
      <c r="U584" s="17"/>
      <c r="BT584" s="26"/>
      <c r="BU584" s="26"/>
      <c r="BV584" s="26"/>
      <c r="BW584" s="26"/>
      <c r="BX584" s="26"/>
      <c r="BY584" s="26"/>
      <c r="BZ584" s="26"/>
      <c r="CA584" s="26"/>
      <c r="CB584" s="26"/>
      <c r="CC584" s="26"/>
      <c r="CD584" s="26"/>
      <c r="CE584" s="26"/>
    </row>
    <row r="585" spans="21:83" s="13" customFormat="1">
      <c r="U585" s="17"/>
      <c r="BT585" s="26"/>
      <c r="BU585" s="26"/>
      <c r="BV585" s="26"/>
      <c r="BW585" s="26"/>
      <c r="BX585" s="26"/>
      <c r="BY585" s="26"/>
      <c r="BZ585" s="26"/>
      <c r="CA585" s="26"/>
      <c r="CB585" s="26"/>
      <c r="CC585" s="26"/>
      <c r="CD585" s="26"/>
      <c r="CE585" s="26"/>
    </row>
    <row r="586" spans="21:83" s="13" customFormat="1">
      <c r="U586" s="17"/>
      <c r="BT586" s="26"/>
      <c r="BU586" s="26"/>
      <c r="BV586" s="26"/>
      <c r="BW586" s="26"/>
      <c r="BX586" s="26"/>
      <c r="BY586" s="26"/>
      <c r="BZ586" s="26"/>
      <c r="CA586" s="26"/>
      <c r="CB586" s="26"/>
      <c r="CC586" s="26"/>
      <c r="CD586" s="26"/>
      <c r="CE586" s="26"/>
    </row>
    <row r="587" spans="21:83" s="13" customFormat="1">
      <c r="U587" s="17"/>
      <c r="BT587" s="26"/>
      <c r="BU587" s="26"/>
      <c r="BV587" s="26"/>
      <c r="BW587" s="26"/>
      <c r="BX587" s="26"/>
      <c r="BY587" s="26"/>
      <c r="BZ587" s="26"/>
      <c r="CA587" s="26"/>
      <c r="CB587" s="26"/>
      <c r="CC587" s="26"/>
      <c r="CD587" s="26"/>
      <c r="CE587" s="26"/>
    </row>
    <row r="588" spans="21:83" s="13" customFormat="1">
      <c r="U588" s="17"/>
      <c r="BT588" s="26"/>
      <c r="BU588" s="26"/>
      <c r="BV588" s="26"/>
      <c r="BW588" s="26"/>
      <c r="BX588" s="26"/>
      <c r="BY588" s="26"/>
      <c r="BZ588" s="26"/>
      <c r="CA588" s="26"/>
      <c r="CB588" s="26"/>
      <c r="CC588" s="26"/>
      <c r="CD588" s="26"/>
      <c r="CE588" s="26"/>
    </row>
    <row r="589" spans="21:83" s="13" customFormat="1">
      <c r="U589" s="17"/>
      <c r="BT589" s="26"/>
      <c r="BU589" s="26"/>
      <c r="BV589" s="26"/>
      <c r="BW589" s="26"/>
      <c r="BX589" s="26"/>
      <c r="BY589" s="26"/>
      <c r="BZ589" s="26"/>
      <c r="CA589" s="26"/>
      <c r="CB589" s="26"/>
      <c r="CC589" s="26"/>
      <c r="CD589" s="26"/>
      <c r="CE589" s="26"/>
    </row>
    <row r="590" spans="21:83" s="13" customFormat="1">
      <c r="U590" s="17"/>
      <c r="BT590" s="26"/>
      <c r="BU590" s="26"/>
      <c r="BV590" s="26"/>
      <c r="BW590" s="26"/>
      <c r="BX590" s="26"/>
      <c r="BY590" s="26"/>
      <c r="BZ590" s="26"/>
      <c r="CA590" s="26"/>
      <c r="CB590" s="26"/>
      <c r="CC590" s="26"/>
      <c r="CD590" s="26"/>
      <c r="CE590" s="26"/>
    </row>
    <row r="591" spans="21:83" s="13" customFormat="1">
      <c r="U591" s="17"/>
      <c r="BT591" s="26"/>
      <c r="BU591" s="26"/>
      <c r="BV591" s="26"/>
      <c r="BW591" s="26"/>
      <c r="BX591" s="26"/>
      <c r="BY591" s="26"/>
      <c r="BZ591" s="26"/>
      <c r="CA591" s="26"/>
      <c r="CB591" s="26"/>
      <c r="CC591" s="26"/>
      <c r="CD591" s="26"/>
      <c r="CE591" s="26"/>
    </row>
    <row r="592" spans="21:83" s="13" customFormat="1">
      <c r="U592" s="17"/>
      <c r="BT592" s="26"/>
      <c r="BU592" s="26"/>
      <c r="BV592" s="26"/>
      <c r="BW592" s="26"/>
      <c r="BX592" s="26"/>
      <c r="BY592" s="26"/>
      <c r="BZ592" s="26"/>
      <c r="CA592" s="26"/>
      <c r="CB592" s="26"/>
      <c r="CC592" s="26"/>
      <c r="CD592" s="26"/>
      <c r="CE592" s="26"/>
    </row>
    <row r="593" spans="21:83" s="13" customFormat="1">
      <c r="U593" s="17"/>
      <c r="BT593" s="26"/>
      <c r="BU593" s="26"/>
      <c r="BV593" s="26"/>
      <c r="BW593" s="26"/>
      <c r="BX593" s="26"/>
      <c r="BY593" s="26"/>
      <c r="BZ593" s="26"/>
      <c r="CA593" s="26"/>
      <c r="CB593" s="26"/>
      <c r="CC593" s="26"/>
      <c r="CD593" s="26"/>
      <c r="CE593" s="26"/>
    </row>
    <row r="594" spans="21:83" s="13" customFormat="1">
      <c r="U594" s="17"/>
      <c r="BT594" s="26"/>
      <c r="BU594" s="26"/>
      <c r="BV594" s="26"/>
      <c r="BW594" s="26"/>
      <c r="BX594" s="26"/>
      <c r="BY594" s="26"/>
      <c r="BZ594" s="26"/>
      <c r="CA594" s="26"/>
      <c r="CB594" s="26"/>
      <c r="CC594" s="26"/>
      <c r="CD594" s="26"/>
      <c r="CE594" s="26"/>
    </row>
    <row r="595" spans="21:83" s="13" customFormat="1">
      <c r="U595" s="17"/>
      <c r="BT595" s="26"/>
      <c r="BU595" s="26"/>
      <c r="BV595" s="26"/>
      <c r="BW595" s="26"/>
      <c r="BX595" s="26"/>
      <c r="BY595" s="26"/>
      <c r="BZ595" s="26"/>
      <c r="CA595" s="26"/>
      <c r="CB595" s="26"/>
      <c r="CC595" s="26"/>
      <c r="CD595" s="26"/>
      <c r="CE595" s="26"/>
    </row>
    <row r="596" spans="21:83" s="13" customFormat="1">
      <c r="U596" s="17"/>
      <c r="BT596" s="26"/>
      <c r="BU596" s="26"/>
      <c r="BV596" s="26"/>
      <c r="BW596" s="26"/>
      <c r="BX596" s="26"/>
      <c r="BY596" s="26"/>
      <c r="BZ596" s="26"/>
      <c r="CA596" s="26"/>
      <c r="CB596" s="26"/>
      <c r="CC596" s="26"/>
      <c r="CD596" s="26"/>
      <c r="CE596" s="26"/>
    </row>
    <row r="597" spans="21:83" s="13" customFormat="1">
      <c r="U597" s="17"/>
      <c r="BT597" s="26"/>
      <c r="BU597" s="26"/>
      <c r="BV597" s="26"/>
      <c r="BW597" s="26"/>
      <c r="BX597" s="26"/>
      <c r="BY597" s="26"/>
      <c r="BZ597" s="26"/>
      <c r="CA597" s="26"/>
      <c r="CB597" s="26"/>
      <c r="CC597" s="26"/>
      <c r="CD597" s="26"/>
      <c r="CE597" s="26"/>
    </row>
    <row r="598" spans="21:83" s="13" customFormat="1">
      <c r="U598" s="17"/>
      <c r="BT598" s="26"/>
      <c r="BU598" s="26"/>
      <c r="BV598" s="26"/>
      <c r="BW598" s="26"/>
      <c r="BX598" s="26"/>
      <c r="BY598" s="26"/>
      <c r="BZ598" s="26"/>
      <c r="CA598" s="26"/>
      <c r="CB598" s="26"/>
      <c r="CC598" s="26"/>
      <c r="CD598" s="26"/>
      <c r="CE598" s="26"/>
    </row>
    <row r="599" spans="21:83" s="13" customFormat="1">
      <c r="U599" s="17"/>
      <c r="BT599" s="26"/>
      <c r="BU599" s="26"/>
      <c r="BV599" s="26"/>
      <c r="BW599" s="26"/>
      <c r="BX599" s="26"/>
      <c r="BY599" s="26"/>
      <c r="BZ599" s="26"/>
      <c r="CA599" s="26"/>
      <c r="CB599" s="26"/>
      <c r="CC599" s="26"/>
      <c r="CD599" s="26"/>
      <c r="CE599" s="26"/>
    </row>
    <row r="600" spans="21:83" s="13" customFormat="1">
      <c r="U600" s="17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</row>
    <row r="601" spans="21:83" s="13" customFormat="1">
      <c r="U601" s="17"/>
      <c r="BT601" s="26"/>
      <c r="BU601" s="26"/>
      <c r="BV601" s="26"/>
      <c r="BW601" s="26"/>
      <c r="BX601" s="26"/>
      <c r="BY601" s="26"/>
      <c r="BZ601" s="26"/>
      <c r="CA601" s="26"/>
      <c r="CB601" s="26"/>
      <c r="CC601" s="26"/>
      <c r="CD601" s="26"/>
      <c r="CE601" s="26"/>
    </row>
    <row r="602" spans="21:83" s="13" customFormat="1">
      <c r="U602" s="17"/>
      <c r="BT602" s="26"/>
      <c r="BU602" s="26"/>
      <c r="BV602" s="26"/>
      <c r="BW602" s="26"/>
      <c r="BX602" s="26"/>
      <c r="BY602" s="26"/>
      <c r="BZ602" s="26"/>
      <c r="CA602" s="26"/>
      <c r="CB602" s="26"/>
      <c r="CC602" s="26"/>
      <c r="CD602" s="26"/>
      <c r="CE602" s="26"/>
    </row>
    <row r="603" spans="21:83" s="13" customFormat="1">
      <c r="U603" s="17"/>
      <c r="BT603" s="26"/>
      <c r="BU603" s="26"/>
      <c r="BV603" s="26"/>
      <c r="BW603" s="26"/>
      <c r="BX603" s="26"/>
      <c r="BY603" s="26"/>
      <c r="BZ603" s="26"/>
      <c r="CA603" s="26"/>
      <c r="CB603" s="26"/>
      <c r="CC603" s="26"/>
      <c r="CD603" s="26"/>
      <c r="CE603" s="26"/>
    </row>
    <row r="604" spans="21:83" s="13" customFormat="1">
      <c r="U604" s="17"/>
      <c r="BT604" s="26"/>
      <c r="BU604" s="26"/>
      <c r="BV604" s="26"/>
      <c r="BW604" s="26"/>
      <c r="BX604" s="26"/>
      <c r="BY604" s="26"/>
      <c r="BZ604" s="26"/>
      <c r="CA604" s="26"/>
      <c r="CB604" s="26"/>
      <c r="CC604" s="26"/>
      <c r="CD604" s="26"/>
      <c r="CE604" s="26"/>
    </row>
    <row r="605" spans="21:83" s="13" customFormat="1">
      <c r="U605" s="17"/>
      <c r="BT605" s="26"/>
      <c r="BU605" s="26"/>
      <c r="BV605" s="26"/>
      <c r="BW605" s="26"/>
      <c r="BX605" s="26"/>
      <c r="BY605" s="26"/>
      <c r="BZ605" s="26"/>
      <c r="CA605" s="26"/>
      <c r="CB605" s="26"/>
      <c r="CC605" s="26"/>
      <c r="CD605" s="26"/>
      <c r="CE605" s="26"/>
    </row>
    <row r="606" spans="21:83" s="13" customFormat="1">
      <c r="U606" s="17"/>
      <c r="BT606" s="26"/>
      <c r="BU606" s="26"/>
      <c r="BV606" s="26"/>
      <c r="BW606" s="26"/>
      <c r="BX606" s="26"/>
      <c r="BY606" s="26"/>
      <c r="BZ606" s="26"/>
      <c r="CA606" s="26"/>
      <c r="CB606" s="26"/>
      <c r="CC606" s="26"/>
      <c r="CD606" s="26"/>
      <c r="CE606" s="26"/>
    </row>
    <row r="607" spans="21:83" s="13" customFormat="1">
      <c r="U607" s="17"/>
      <c r="BT607" s="26"/>
      <c r="BU607" s="26"/>
      <c r="BV607" s="26"/>
      <c r="BW607" s="26"/>
      <c r="BX607" s="26"/>
      <c r="BY607" s="26"/>
      <c r="BZ607" s="26"/>
      <c r="CA607" s="26"/>
      <c r="CB607" s="26"/>
      <c r="CC607" s="26"/>
      <c r="CD607" s="26"/>
      <c r="CE607" s="26"/>
    </row>
    <row r="608" spans="21:83" s="13" customFormat="1">
      <c r="U608" s="17"/>
      <c r="BT608" s="26"/>
      <c r="BU608" s="26"/>
      <c r="BV608" s="26"/>
      <c r="BW608" s="26"/>
      <c r="BX608" s="26"/>
      <c r="BY608" s="26"/>
      <c r="BZ608" s="26"/>
      <c r="CA608" s="26"/>
      <c r="CB608" s="26"/>
      <c r="CC608" s="26"/>
      <c r="CD608" s="26"/>
      <c r="CE608" s="26"/>
    </row>
    <row r="609" spans="21:83" s="13" customFormat="1">
      <c r="U609" s="17"/>
      <c r="BT609" s="26"/>
      <c r="BU609" s="26"/>
      <c r="BV609" s="26"/>
      <c r="BW609" s="26"/>
      <c r="BX609" s="26"/>
      <c r="BY609" s="26"/>
      <c r="BZ609" s="26"/>
      <c r="CA609" s="26"/>
      <c r="CB609" s="26"/>
      <c r="CC609" s="26"/>
      <c r="CD609" s="26"/>
      <c r="CE609" s="26"/>
    </row>
    <row r="610" spans="21:83" s="13" customFormat="1">
      <c r="U610" s="17"/>
      <c r="BT610" s="26"/>
      <c r="BU610" s="26"/>
      <c r="BV610" s="26"/>
      <c r="BW610" s="26"/>
      <c r="BX610" s="26"/>
      <c r="BY610" s="26"/>
      <c r="BZ610" s="26"/>
      <c r="CA610" s="26"/>
      <c r="CB610" s="26"/>
      <c r="CC610" s="26"/>
      <c r="CD610" s="26"/>
      <c r="CE610" s="26"/>
    </row>
    <row r="611" spans="21:83" s="13" customFormat="1">
      <c r="U611" s="17"/>
      <c r="BT611" s="26"/>
      <c r="BU611" s="26"/>
      <c r="BV611" s="26"/>
      <c r="BW611" s="26"/>
      <c r="BX611" s="26"/>
      <c r="BY611" s="26"/>
      <c r="BZ611" s="26"/>
      <c r="CA611" s="26"/>
      <c r="CB611" s="26"/>
      <c r="CC611" s="26"/>
      <c r="CD611" s="26"/>
      <c r="CE611" s="26"/>
    </row>
    <row r="612" spans="21:83" s="13" customFormat="1">
      <c r="U612" s="17"/>
      <c r="BT612" s="26"/>
      <c r="BU612" s="26"/>
      <c r="BV612" s="26"/>
      <c r="BW612" s="26"/>
      <c r="BX612" s="26"/>
      <c r="BY612" s="26"/>
      <c r="BZ612" s="26"/>
      <c r="CA612" s="26"/>
      <c r="CB612" s="26"/>
      <c r="CC612" s="26"/>
      <c r="CD612" s="26"/>
      <c r="CE612" s="26"/>
    </row>
    <row r="613" spans="21:83" s="13" customFormat="1">
      <c r="U613" s="17"/>
      <c r="BT613" s="26"/>
      <c r="BU613" s="26"/>
      <c r="BV613" s="26"/>
      <c r="BW613" s="26"/>
      <c r="BX613" s="26"/>
      <c r="BY613" s="26"/>
      <c r="BZ613" s="26"/>
      <c r="CA613" s="26"/>
      <c r="CB613" s="26"/>
      <c r="CC613" s="26"/>
      <c r="CD613" s="26"/>
      <c r="CE613" s="26"/>
    </row>
    <row r="614" spans="21:83" s="13" customFormat="1">
      <c r="U614" s="17"/>
      <c r="BT614" s="26"/>
      <c r="BU614" s="26"/>
      <c r="BV614" s="26"/>
      <c r="BW614" s="26"/>
      <c r="BX614" s="26"/>
      <c r="BY614" s="26"/>
      <c r="BZ614" s="26"/>
      <c r="CA614" s="26"/>
      <c r="CB614" s="26"/>
      <c r="CC614" s="26"/>
      <c r="CD614" s="26"/>
      <c r="CE614" s="26"/>
    </row>
    <row r="615" spans="21:83" s="13" customFormat="1">
      <c r="U615" s="17"/>
      <c r="BT615" s="26"/>
      <c r="BU615" s="26"/>
      <c r="BV615" s="26"/>
      <c r="BW615" s="26"/>
      <c r="BX615" s="26"/>
      <c r="BY615" s="26"/>
      <c r="BZ615" s="26"/>
      <c r="CA615" s="26"/>
      <c r="CB615" s="26"/>
      <c r="CC615" s="26"/>
      <c r="CD615" s="26"/>
      <c r="CE615" s="26"/>
    </row>
    <row r="616" spans="21:83" s="13" customFormat="1">
      <c r="U616" s="17"/>
      <c r="BT616" s="26"/>
      <c r="BU616" s="26"/>
      <c r="BV616" s="26"/>
      <c r="BW616" s="26"/>
      <c r="BX616" s="26"/>
      <c r="BY616" s="26"/>
      <c r="BZ616" s="26"/>
      <c r="CA616" s="26"/>
      <c r="CB616" s="26"/>
      <c r="CC616" s="26"/>
      <c r="CD616" s="26"/>
      <c r="CE616" s="26"/>
    </row>
    <row r="617" spans="21:83" s="13" customFormat="1">
      <c r="U617" s="17"/>
      <c r="BT617" s="26"/>
      <c r="BU617" s="26"/>
      <c r="BV617" s="26"/>
      <c r="BW617" s="26"/>
      <c r="BX617" s="26"/>
      <c r="BY617" s="26"/>
      <c r="BZ617" s="26"/>
      <c r="CA617" s="26"/>
      <c r="CB617" s="26"/>
      <c r="CC617" s="26"/>
      <c r="CD617" s="26"/>
      <c r="CE617" s="26"/>
    </row>
    <row r="618" spans="21:83" s="13" customFormat="1">
      <c r="U618" s="17"/>
      <c r="BT618" s="26"/>
      <c r="BU618" s="26"/>
      <c r="BV618" s="26"/>
      <c r="BW618" s="26"/>
      <c r="BX618" s="26"/>
      <c r="BY618" s="26"/>
      <c r="BZ618" s="26"/>
      <c r="CA618" s="26"/>
      <c r="CB618" s="26"/>
      <c r="CC618" s="26"/>
      <c r="CD618" s="26"/>
      <c r="CE618" s="26"/>
    </row>
    <row r="619" spans="21:83" s="13" customFormat="1">
      <c r="U619" s="17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</row>
    <row r="620" spans="21:83" s="13" customFormat="1">
      <c r="U620" s="17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</row>
    <row r="621" spans="21:83" s="13" customFormat="1">
      <c r="U621" s="17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</row>
    <row r="622" spans="21:83" s="13" customFormat="1">
      <c r="U622" s="17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</row>
    <row r="623" spans="21:83" s="13" customFormat="1">
      <c r="U623" s="17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</row>
    <row r="624" spans="21:83" s="13" customFormat="1">
      <c r="U624" s="17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</row>
    <row r="625" spans="21:83" s="13" customFormat="1">
      <c r="U625" s="17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</row>
    <row r="626" spans="21:83" s="13" customFormat="1">
      <c r="U626" s="17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</row>
    <row r="627" spans="21:83" s="13" customFormat="1">
      <c r="U627" s="17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</row>
    <row r="628" spans="21:83" s="13" customFormat="1">
      <c r="U628" s="17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</row>
    <row r="629" spans="21:83" s="13" customFormat="1">
      <c r="U629" s="17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</row>
    <row r="630" spans="21:83" s="13" customFormat="1">
      <c r="U630" s="17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</row>
    <row r="631" spans="21:83" s="13" customFormat="1">
      <c r="U631" s="17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</row>
    <row r="632" spans="21:83" s="13" customFormat="1">
      <c r="U632" s="17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</row>
    <row r="633" spans="21:83" s="13" customFormat="1">
      <c r="U633" s="17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</row>
    <row r="634" spans="21:83" s="13" customFormat="1">
      <c r="U634" s="17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</row>
    <row r="635" spans="21:83" s="13" customFormat="1">
      <c r="U635" s="17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</row>
    <row r="636" spans="21:83" s="13" customFormat="1">
      <c r="U636" s="17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</row>
    <row r="637" spans="21:83" s="13" customFormat="1">
      <c r="U637" s="17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</row>
    <row r="638" spans="21:83" s="13" customFormat="1">
      <c r="U638" s="17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</row>
    <row r="639" spans="21:83" s="13" customFormat="1">
      <c r="U639" s="17"/>
      <c r="BT639" s="26"/>
      <c r="BU639" s="26"/>
      <c r="BV639" s="26"/>
      <c r="BW639" s="26"/>
      <c r="BX639" s="26"/>
      <c r="BY639" s="26"/>
      <c r="BZ639" s="26"/>
      <c r="CA639" s="26"/>
      <c r="CB639" s="26"/>
      <c r="CC639" s="26"/>
      <c r="CD639" s="26"/>
      <c r="CE639" s="26"/>
    </row>
    <row r="640" spans="21:83" s="13" customFormat="1">
      <c r="U640" s="17"/>
      <c r="BT640" s="26"/>
      <c r="BU640" s="26"/>
      <c r="BV640" s="26"/>
      <c r="BW640" s="26"/>
      <c r="BX640" s="26"/>
      <c r="BY640" s="26"/>
      <c r="BZ640" s="26"/>
      <c r="CA640" s="26"/>
      <c r="CB640" s="26"/>
      <c r="CC640" s="26"/>
      <c r="CD640" s="26"/>
      <c r="CE640" s="26"/>
    </row>
    <row r="641" spans="21:83" s="13" customFormat="1">
      <c r="U641" s="17"/>
      <c r="BT641" s="26"/>
      <c r="BU641" s="26"/>
      <c r="BV641" s="26"/>
      <c r="BW641" s="26"/>
      <c r="BX641" s="26"/>
      <c r="BY641" s="26"/>
      <c r="BZ641" s="26"/>
      <c r="CA641" s="26"/>
      <c r="CB641" s="26"/>
      <c r="CC641" s="26"/>
      <c r="CD641" s="26"/>
      <c r="CE641" s="26"/>
    </row>
    <row r="642" spans="21:83" s="13" customFormat="1">
      <c r="U642" s="17"/>
      <c r="BT642" s="26"/>
      <c r="BU642" s="26"/>
      <c r="BV642" s="26"/>
      <c r="BW642" s="26"/>
      <c r="BX642" s="26"/>
      <c r="BY642" s="26"/>
      <c r="BZ642" s="26"/>
      <c r="CA642" s="26"/>
      <c r="CB642" s="26"/>
      <c r="CC642" s="26"/>
      <c r="CD642" s="26"/>
      <c r="CE642" s="26"/>
    </row>
    <row r="643" spans="21:83" s="13" customFormat="1">
      <c r="U643" s="17"/>
      <c r="BT643" s="26"/>
      <c r="BU643" s="26"/>
      <c r="BV643" s="26"/>
      <c r="BW643" s="26"/>
      <c r="BX643" s="26"/>
      <c r="BY643" s="26"/>
      <c r="BZ643" s="26"/>
      <c r="CA643" s="26"/>
      <c r="CB643" s="26"/>
      <c r="CC643" s="26"/>
      <c r="CD643" s="26"/>
      <c r="CE643" s="26"/>
    </row>
    <row r="644" spans="21:83" s="13" customFormat="1">
      <c r="U644" s="17"/>
      <c r="BT644" s="26"/>
      <c r="BU644" s="26"/>
      <c r="BV644" s="26"/>
      <c r="BW644" s="26"/>
      <c r="BX644" s="26"/>
      <c r="BY644" s="26"/>
      <c r="BZ644" s="26"/>
      <c r="CA644" s="26"/>
      <c r="CB644" s="26"/>
      <c r="CC644" s="26"/>
      <c r="CD644" s="26"/>
      <c r="CE644" s="26"/>
    </row>
    <row r="645" spans="21:83" s="13" customFormat="1">
      <c r="U645" s="17"/>
      <c r="BT645" s="26"/>
      <c r="BU645" s="26"/>
      <c r="BV645" s="26"/>
      <c r="BW645" s="26"/>
      <c r="BX645" s="26"/>
      <c r="BY645" s="26"/>
      <c r="BZ645" s="26"/>
      <c r="CA645" s="26"/>
      <c r="CB645" s="26"/>
      <c r="CC645" s="26"/>
      <c r="CD645" s="26"/>
      <c r="CE645" s="26"/>
    </row>
    <row r="646" spans="21:83" s="13" customFormat="1">
      <c r="U646" s="17"/>
      <c r="BT646" s="26"/>
      <c r="BU646" s="26"/>
      <c r="BV646" s="26"/>
      <c r="BW646" s="26"/>
      <c r="BX646" s="26"/>
      <c r="BY646" s="26"/>
      <c r="BZ646" s="26"/>
      <c r="CA646" s="26"/>
      <c r="CB646" s="26"/>
      <c r="CC646" s="26"/>
      <c r="CD646" s="26"/>
      <c r="CE646" s="26"/>
    </row>
    <row r="647" spans="21:83" s="13" customFormat="1">
      <c r="U647" s="17"/>
      <c r="BT647" s="26"/>
      <c r="BU647" s="26"/>
      <c r="BV647" s="26"/>
      <c r="BW647" s="26"/>
      <c r="BX647" s="26"/>
      <c r="BY647" s="26"/>
      <c r="BZ647" s="26"/>
      <c r="CA647" s="26"/>
      <c r="CB647" s="26"/>
      <c r="CC647" s="26"/>
      <c r="CD647" s="26"/>
      <c r="CE647" s="26"/>
    </row>
    <row r="648" spans="21:83" s="13" customFormat="1">
      <c r="U648" s="17"/>
      <c r="BT648" s="26"/>
      <c r="BU648" s="26"/>
      <c r="BV648" s="26"/>
      <c r="BW648" s="26"/>
      <c r="BX648" s="26"/>
      <c r="BY648" s="26"/>
      <c r="BZ648" s="26"/>
      <c r="CA648" s="26"/>
      <c r="CB648" s="26"/>
      <c r="CC648" s="26"/>
      <c r="CD648" s="26"/>
      <c r="CE648" s="26"/>
    </row>
    <row r="649" spans="21:83" s="13" customFormat="1">
      <c r="U649" s="17"/>
      <c r="BT649" s="26"/>
      <c r="BU649" s="26"/>
      <c r="BV649" s="26"/>
      <c r="BW649" s="26"/>
      <c r="BX649" s="26"/>
      <c r="BY649" s="26"/>
      <c r="BZ649" s="26"/>
      <c r="CA649" s="26"/>
      <c r="CB649" s="26"/>
      <c r="CC649" s="26"/>
      <c r="CD649" s="26"/>
      <c r="CE649" s="26"/>
    </row>
    <row r="650" spans="21:83" s="13" customFormat="1">
      <c r="U650" s="17"/>
      <c r="BT650" s="26"/>
      <c r="BU650" s="26"/>
      <c r="BV650" s="26"/>
      <c r="BW650" s="26"/>
      <c r="BX650" s="26"/>
      <c r="BY650" s="26"/>
      <c r="BZ650" s="26"/>
      <c r="CA650" s="26"/>
      <c r="CB650" s="26"/>
      <c r="CC650" s="26"/>
      <c r="CD650" s="26"/>
      <c r="CE650" s="26"/>
    </row>
    <row r="651" spans="21:83" s="13" customFormat="1">
      <c r="U651" s="17"/>
      <c r="BT651" s="26"/>
      <c r="BU651" s="26"/>
      <c r="BV651" s="26"/>
      <c r="BW651" s="26"/>
      <c r="BX651" s="26"/>
      <c r="BY651" s="26"/>
      <c r="BZ651" s="26"/>
      <c r="CA651" s="26"/>
      <c r="CB651" s="26"/>
      <c r="CC651" s="26"/>
      <c r="CD651" s="26"/>
      <c r="CE651" s="26"/>
    </row>
    <row r="652" spans="21:83" s="13" customFormat="1">
      <c r="U652" s="17"/>
      <c r="BT652" s="26"/>
      <c r="BU652" s="26"/>
      <c r="BV652" s="26"/>
      <c r="BW652" s="26"/>
      <c r="BX652" s="26"/>
      <c r="BY652" s="26"/>
      <c r="BZ652" s="26"/>
      <c r="CA652" s="26"/>
      <c r="CB652" s="26"/>
      <c r="CC652" s="26"/>
      <c r="CD652" s="26"/>
      <c r="CE652" s="26"/>
    </row>
    <row r="653" spans="21:83" s="13" customFormat="1">
      <c r="U653" s="17"/>
      <c r="BT653" s="26"/>
      <c r="BU653" s="26"/>
      <c r="BV653" s="26"/>
      <c r="BW653" s="26"/>
      <c r="BX653" s="26"/>
      <c r="BY653" s="26"/>
      <c r="BZ653" s="26"/>
      <c r="CA653" s="26"/>
      <c r="CB653" s="26"/>
      <c r="CC653" s="26"/>
      <c r="CD653" s="26"/>
      <c r="CE653" s="26"/>
    </row>
    <row r="654" spans="21:83" s="13" customFormat="1">
      <c r="U654" s="17"/>
      <c r="BT654" s="26"/>
      <c r="BU654" s="26"/>
      <c r="BV654" s="26"/>
      <c r="BW654" s="26"/>
      <c r="BX654" s="26"/>
      <c r="BY654" s="26"/>
      <c r="BZ654" s="26"/>
      <c r="CA654" s="26"/>
      <c r="CB654" s="26"/>
      <c r="CC654" s="26"/>
      <c r="CD654" s="26"/>
      <c r="CE654" s="26"/>
    </row>
    <row r="655" spans="21:83" s="13" customFormat="1">
      <c r="U655" s="17"/>
      <c r="BT655" s="26"/>
      <c r="BU655" s="26"/>
      <c r="BV655" s="26"/>
      <c r="BW655" s="26"/>
      <c r="BX655" s="26"/>
      <c r="BY655" s="26"/>
      <c r="BZ655" s="26"/>
      <c r="CA655" s="26"/>
      <c r="CB655" s="26"/>
      <c r="CC655" s="26"/>
      <c r="CD655" s="26"/>
      <c r="CE655" s="26"/>
    </row>
    <row r="656" spans="21:83" s="13" customFormat="1">
      <c r="U656" s="17"/>
      <c r="BT656" s="26"/>
      <c r="BU656" s="26"/>
      <c r="BV656" s="26"/>
      <c r="BW656" s="26"/>
      <c r="BX656" s="26"/>
      <c r="BY656" s="26"/>
      <c r="BZ656" s="26"/>
      <c r="CA656" s="26"/>
      <c r="CB656" s="26"/>
      <c r="CC656" s="26"/>
      <c r="CD656" s="26"/>
      <c r="CE656" s="26"/>
    </row>
    <row r="657" spans="21:83" s="13" customFormat="1">
      <c r="U657" s="17"/>
      <c r="BT657" s="26"/>
      <c r="BU657" s="26"/>
      <c r="BV657" s="26"/>
      <c r="BW657" s="26"/>
      <c r="BX657" s="26"/>
      <c r="BY657" s="26"/>
      <c r="BZ657" s="26"/>
      <c r="CA657" s="26"/>
      <c r="CB657" s="26"/>
      <c r="CC657" s="26"/>
      <c r="CD657" s="26"/>
      <c r="CE657" s="26"/>
    </row>
    <row r="658" spans="21:83" s="13" customFormat="1">
      <c r="U658" s="17"/>
      <c r="BT658" s="26"/>
      <c r="BU658" s="26"/>
      <c r="BV658" s="26"/>
      <c r="BW658" s="26"/>
      <c r="BX658" s="26"/>
      <c r="BY658" s="26"/>
      <c r="BZ658" s="26"/>
      <c r="CA658" s="26"/>
      <c r="CB658" s="26"/>
      <c r="CC658" s="26"/>
      <c r="CD658" s="26"/>
      <c r="CE658" s="26"/>
    </row>
    <row r="659" spans="21:83" s="13" customFormat="1">
      <c r="U659" s="17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</row>
    <row r="660" spans="21:83" s="13" customFormat="1">
      <c r="U660" s="17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</row>
    <row r="661" spans="21:83" s="13" customFormat="1">
      <c r="U661" s="17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</row>
    <row r="662" spans="21:83" s="13" customFormat="1">
      <c r="U662" s="17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</row>
    <row r="663" spans="21:83" s="13" customFormat="1">
      <c r="U663" s="17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</row>
    <row r="664" spans="21:83" s="13" customFormat="1">
      <c r="U664" s="17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</row>
    <row r="665" spans="21:83" s="13" customFormat="1">
      <c r="U665" s="17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</row>
    <row r="666" spans="21:83" s="13" customFormat="1">
      <c r="U666" s="17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</row>
    <row r="667" spans="21:83" s="13" customFormat="1">
      <c r="U667" s="17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</row>
    <row r="668" spans="21:83" s="13" customFormat="1">
      <c r="U668" s="17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</row>
    <row r="669" spans="21:83" s="13" customFormat="1">
      <c r="U669" s="17"/>
      <c r="BT669" s="26"/>
      <c r="BU669" s="26"/>
      <c r="BV669" s="26"/>
      <c r="BW669" s="26"/>
      <c r="BX669" s="26"/>
      <c r="BY669" s="26"/>
      <c r="BZ669" s="26"/>
      <c r="CA669" s="26"/>
      <c r="CB669" s="26"/>
      <c r="CC669" s="26"/>
      <c r="CD669" s="26"/>
      <c r="CE669" s="26"/>
    </row>
    <row r="670" spans="21:83" s="13" customFormat="1">
      <c r="U670" s="17"/>
      <c r="BT670" s="26"/>
      <c r="BU670" s="26"/>
      <c r="BV670" s="26"/>
      <c r="BW670" s="26"/>
      <c r="BX670" s="26"/>
      <c r="BY670" s="26"/>
      <c r="BZ670" s="26"/>
      <c r="CA670" s="26"/>
      <c r="CB670" s="26"/>
      <c r="CC670" s="26"/>
      <c r="CD670" s="26"/>
      <c r="CE670" s="26"/>
    </row>
    <row r="671" spans="21:83" s="13" customFormat="1">
      <c r="U671" s="17"/>
      <c r="BT671" s="26"/>
      <c r="BU671" s="26"/>
      <c r="BV671" s="26"/>
      <c r="BW671" s="26"/>
      <c r="BX671" s="26"/>
      <c r="BY671" s="26"/>
      <c r="BZ671" s="26"/>
      <c r="CA671" s="26"/>
      <c r="CB671" s="26"/>
      <c r="CC671" s="26"/>
      <c r="CD671" s="26"/>
      <c r="CE671" s="26"/>
    </row>
    <row r="672" spans="21:83" s="13" customFormat="1">
      <c r="U672" s="17"/>
      <c r="BT672" s="26"/>
      <c r="BU672" s="26"/>
      <c r="BV672" s="26"/>
      <c r="BW672" s="26"/>
      <c r="BX672" s="26"/>
      <c r="BY672" s="26"/>
      <c r="BZ672" s="26"/>
      <c r="CA672" s="26"/>
      <c r="CB672" s="26"/>
      <c r="CC672" s="26"/>
      <c r="CD672" s="26"/>
      <c r="CE672" s="26"/>
    </row>
    <row r="673" spans="21:83" s="13" customFormat="1">
      <c r="U673" s="17"/>
      <c r="BT673" s="26"/>
      <c r="BU673" s="26"/>
      <c r="BV673" s="26"/>
      <c r="BW673" s="26"/>
      <c r="BX673" s="26"/>
      <c r="BY673" s="26"/>
      <c r="BZ673" s="26"/>
      <c r="CA673" s="26"/>
      <c r="CB673" s="26"/>
      <c r="CC673" s="26"/>
      <c r="CD673" s="26"/>
      <c r="CE673" s="26"/>
    </row>
    <row r="674" spans="21:83" s="13" customFormat="1">
      <c r="U674" s="17"/>
      <c r="BT674" s="26"/>
      <c r="BU674" s="26"/>
      <c r="BV674" s="26"/>
      <c r="BW674" s="26"/>
      <c r="BX674" s="26"/>
      <c r="BY674" s="26"/>
      <c r="BZ674" s="26"/>
      <c r="CA674" s="26"/>
      <c r="CB674" s="26"/>
      <c r="CC674" s="26"/>
      <c r="CD674" s="26"/>
      <c r="CE674" s="26"/>
    </row>
    <row r="675" spans="21:83" s="13" customFormat="1">
      <c r="U675" s="17"/>
      <c r="BT675" s="26"/>
      <c r="BU675" s="26"/>
      <c r="BV675" s="26"/>
      <c r="BW675" s="26"/>
      <c r="BX675" s="26"/>
      <c r="BY675" s="26"/>
      <c r="BZ675" s="26"/>
      <c r="CA675" s="26"/>
      <c r="CB675" s="26"/>
      <c r="CC675" s="26"/>
      <c r="CD675" s="26"/>
      <c r="CE675" s="26"/>
    </row>
    <row r="676" spans="21:83" s="13" customFormat="1">
      <c r="U676" s="17"/>
      <c r="BT676" s="26"/>
      <c r="BU676" s="26"/>
      <c r="BV676" s="26"/>
      <c r="BW676" s="26"/>
      <c r="BX676" s="26"/>
      <c r="BY676" s="26"/>
      <c r="BZ676" s="26"/>
      <c r="CA676" s="26"/>
      <c r="CB676" s="26"/>
      <c r="CC676" s="26"/>
      <c r="CD676" s="26"/>
      <c r="CE676" s="26"/>
    </row>
    <row r="677" spans="21:83" s="13" customFormat="1">
      <c r="U677" s="17"/>
      <c r="BT677" s="26"/>
      <c r="BU677" s="26"/>
      <c r="BV677" s="26"/>
      <c r="BW677" s="26"/>
      <c r="BX677" s="26"/>
      <c r="BY677" s="26"/>
      <c r="BZ677" s="26"/>
      <c r="CA677" s="26"/>
      <c r="CB677" s="26"/>
      <c r="CC677" s="26"/>
      <c r="CD677" s="26"/>
      <c r="CE677" s="26"/>
    </row>
    <row r="678" spans="21:83" s="13" customFormat="1">
      <c r="U678" s="17"/>
      <c r="BT678" s="26"/>
      <c r="BU678" s="26"/>
      <c r="BV678" s="26"/>
      <c r="BW678" s="26"/>
      <c r="BX678" s="26"/>
      <c r="BY678" s="26"/>
      <c r="BZ678" s="26"/>
      <c r="CA678" s="26"/>
      <c r="CB678" s="26"/>
      <c r="CC678" s="26"/>
      <c r="CD678" s="26"/>
      <c r="CE678" s="26"/>
    </row>
    <row r="679" spans="21:83" s="13" customFormat="1">
      <c r="U679" s="17"/>
      <c r="BT679" s="26"/>
      <c r="BU679" s="26"/>
      <c r="BV679" s="26"/>
      <c r="BW679" s="26"/>
      <c r="BX679" s="26"/>
      <c r="BY679" s="26"/>
      <c r="BZ679" s="26"/>
      <c r="CA679" s="26"/>
      <c r="CB679" s="26"/>
      <c r="CC679" s="26"/>
      <c r="CD679" s="26"/>
      <c r="CE679" s="26"/>
    </row>
    <row r="680" spans="21:83" s="13" customFormat="1">
      <c r="U680" s="17"/>
      <c r="BT680" s="26"/>
      <c r="BU680" s="26"/>
      <c r="BV680" s="26"/>
      <c r="BW680" s="26"/>
      <c r="BX680" s="26"/>
      <c r="BY680" s="26"/>
      <c r="BZ680" s="26"/>
      <c r="CA680" s="26"/>
      <c r="CB680" s="26"/>
      <c r="CC680" s="26"/>
      <c r="CD680" s="26"/>
      <c r="CE680" s="26"/>
    </row>
    <row r="681" spans="21:83" s="13" customFormat="1">
      <c r="U681" s="17"/>
      <c r="BT681" s="26"/>
      <c r="BU681" s="26"/>
      <c r="BV681" s="26"/>
      <c r="BW681" s="26"/>
      <c r="BX681" s="26"/>
      <c r="BY681" s="26"/>
      <c r="BZ681" s="26"/>
      <c r="CA681" s="26"/>
      <c r="CB681" s="26"/>
      <c r="CC681" s="26"/>
      <c r="CD681" s="26"/>
      <c r="CE681" s="26"/>
    </row>
    <row r="682" spans="21:83" s="13" customFormat="1">
      <c r="U682" s="17"/>
      <c r="BT682" s="26"/>
      <c r="BU682" s="26"/>
      <c r="BV682" s="26"/>
      <c r="BW682" s="26"/>
      <c r="BX682" s="26"/>
      <c r="BY682" s="26"/>
      <c r="BZ682" s="26"/>
      <c r="CA682" s="26"/>
      <c r="CB682" s="26"/>
      <c r="CC682" s="26"/>
      <c r="CD682" s="26"/>
      <c r="CE682" s="26"/>
    </row>
    <row r="683" spans="21:83" s="13" customFormat="1">
      <c r="U683" s="17"/>
      <c r="BT683" s="26"/>
      <c r="BU683" s="26"/>
      <c r="BV683" s="26"/>
      <c r="BW683" s="26"/>
      <c r="BX683" s="26"/>
      <c r="BY683" s="26"/>
      <c r="BZ683" s="26"/>
      <c r="CA683" s="26"/>
      <c r="CB683" s="26"/>
      <c r="CC683" s="26"/>
      <c r="CD683" s="26"/>
      <c r="CE683" s="26"/>
    </row>
    <row r="684" spans="21:83" s="13" customFormat="1">
      <c r="U684" s="17"/>
      <c r="BT684" s="26"/>
      <c r="BU684" s="26"/>
      <c r="BV684" s="26"/>
      <c r="BW684" s="26"/>
      <c r="BX684" s="26"/>
      <c r="BY684" s="26"/>
      <c r="BZ684" s="26"/>
      <c r="CA684" s="26"/>
      <c r="CB684" s="26"/>
      <c r="CC684" s="26"/>
      <c r="CD684" s="26"/>
      <c r="CE684" s="26"/>
    </row>
    <row r="685" spans="21:83" s="13" customFormat="1">
      <c r="U685" s="17"/>
      <c r="BT685" s="26"/>
      <c r="BU685" s="26"/>
      <c r="BV685" s="26"/>
      <c r="BW685" s="26"/>
      <c r="BX685" s="26"/>
      <c r="BY685" s="26"/>
      <c r="BZ685" s="26"/>
      <c r="CA685" s="26"/>
      <c r="CB685" s="26"/>
      <c r="CC685" s="26"/>
      <c r="CD685" s="26"/>
      <c r="CE685" s="26"/>
    </row>
    <row r="686" spans="21:83" s="13" customFormat="1">
      <c r="U686" s="17"/>
      <c r="BT686" s="26"/>
      <c r="BU686" s="26"/>
      <c r="BV686" s="26"/>
      <c r="BW686" s="26"/>
      <c r="BX686" s="26"/>
      <c r="BY686" s="26"/>
      <c r="BZ686" s="26"/>
      <c r="CA686" s="26"/>
      <c r="CB686" s="26"/>
      <c r="CC686" s="26"/>
      <c r="CD686" s="26"/>
      <c r="CE686" s="26"/>
    </row>
    <row r="687" spans="21:83" s="13" customFormat="1">
      <c r="U687" s="17"/>
      <c r="BT687" s="26"/>
      <c r="BU687" s="26"/>
      <c r="BV687" s="26"/>
      <c r="BW687" s="26"/>
      <c r="BX687" s="26"/>
      <c r="BY687" s="26"/>
      <c r="BZ687" s="26"/>
      <c r="CA687" s="26"/>
      <c r="CB687" s="26"/>
      <c r="CC687" s="26"/>
      <c r="CD687" s="26"/>
      <c r="CE687" s="26"/>
    </row>
    <row r="688" spans="21:83" s="13" customFormat="1">
      <c r="U688" s="17"/>
      <c r="BT688" s="26"/>
      <c r="BU688" s="26"/>
      <c r="BV688" s="26"/>
      <c r="BW688" s="26"/>
      <c r="BX688" s="26"/>
      <c r="BY688" s="26"/>
      <c r="BZ688" s="26"/>
      <c r="CA688" s="26"/>
      <c r="CB688" s="26"/>
      <c r="CC688" s="26"/>
      <c r="CD688" s="26"/>
      <c r="CE688" s="26"/>
    </row>
    <row r="689" spans="21:83" s="13" customFormat="1">
      <c r="U689" s="17"/>
      <c r="BT689" s="26"/>
      <c r="BU689" s="26"/>
      <c r="BV689" s="26"/>
      <c r="BW689" s="26"/>
      <c r="BX689" s="26"/>
      <c r="BY689" s="26"/>
      <c r="BZ689" s="26"/>
      <c r="CA689" s="26"/>
      <c r="CB689" s="26"/>
      <c r="CC689" s="26"/>
      <c r="CD689" s="26"/>
      <c r="CE689" s="26"/>
    </row>
    <row r="690" spans="21:83" s="13" customFormat="1">
      <c r="U690" s="17"/>
      <c r="BT690" s="26"/>
      <c r="BU690" s="26"/>
      <c r="BV690" s="26"/>
      <c r="BW690" s="26"/>
      <c r="BX690" s="26"/>
      <c r="BY690" s="26"/>
      <c r="BZ690" s="26"/>
      <c r="CA690" s="26"/>
      <c r="CB690" s="26"/>
      <c r="CC690" s="26"/>
      <c r="CD690" s="26"/>
      <c r="CE690" s="26"/>
    </row>
    <row r="691" spans="21:83" s="13" customFormat="1">
      <c r="U691" s="17"/>
      <c r="BT691" s="26"/>
      <c r="BU691" s="26"/>
      <c r="BV691" s="26"/>
      <c r="BW691" s="26"/>
      <c r="BX691" s="26"/>
      <c r="BY691" s="26"/>
      <c r="BZ691" s="26"/>
      <c r="CA691" s="26"/>
      <c r="CB691" s="26"/>
      <c r="CC691" s="26"/>
      <c r="CD691" s="26"/>
      <c r="CE691" s="26"/>
    </row>
    <row r="692" spans="21:83" s="13" customFormat="1">
      <c r="U692" s="17"/>
      <c r="BT692" s="26"/>
      <c r="BU692" s="26"/>
      <c r="BV692" s="26"/>
      <c r="BW692" s="26"/>
      <c r="BX692" s="26"/>
      <c r="BY692" s="26"/>
      <c r="BZ692" s="26"/>
      <c r="CA692" s="26"/>
      <c r="CB692" s="26"/>
      <c r="CC692" s="26"/>
      <c r="CD692" s="26"/>
      <c r="CE692" s="26"/>
    </row>
    <row r="693" spans="21:83" s="13" customFormat="1">
      <c r="U693" s="17"/>
      <c r="BT693" s="26"/>
      <c r="BU693" s="26"/>
      <c r="BV693" s="26"/>
      <c r="BW693" s="26"/>
      <c r="BX693" s="26"/>
      <c r="BY693" s="26"/>
      <c r="BZ693" s="26"/>
      <c r="CA693" s="26"/>
      <c r="CB693" s="26"/>
      <c r="CC693" s="26"/>
      <c r="CD693" s="26"/>
      <c r="CE693" s="26"/>
    </row>
    <row r="694" spans="21:83" s="13" customFormat="1">
      <c r="U694" s="17"/>
      <c r="BT694" s="26"/>
      <c r="BU694" s="26"/>
      <c r="BV694" s="26"/>
      <c r="BW694" s="26"/>
      <c r="BX694" s="26"/>
      <c r="BY694" s="26"/>
      <c r="BZ694" s="26"/>
      <c r="CA694" s="26"/>
      <c r="CB694" s="26"/>
      <c r="CC694" s="26"/>
      <c r="CD694" s="26"/>
      <c r="CE694" s="26"/>
    </row>
    <row r="695" spans="21:83" s="13" customFormat="1">
      <c r="U695" s="17"/>
      <c r="BT695" s="26"/>
      <c r="BU695" s="26"/>
      <c r="BV695" s="26"/>
      <c r="BW695" s="26"/>
      <c r="BX695" s="26"/>
      <c r="BY695" s="26"/>
      <c r="BZ695" s="26"/>
      <c r="CA695" s="26"/>
      <c r="CB695" s="26"/>
      <c r="CC695" s="26"/>
      <c r="CD695" s="26"/>
      <c r="CE695" s="26"/>
    </row>
    <row r="696" spans="21:83" s="13" customFormat="1">
      <c r="U696" s="17"/>
      <c r="BT696" s="26"/>
      <c r="BU696" s="26"/>
      <c r="BV696" s="26"/>
      <c r="BW696" s="26"/>
      <c r="BX696" s="26"/>
      <c r="BY696" s="26"/>
      <c r="BZ696" s="26"/>
      <c r="CA696" s="26"/>
      <c r="CB696" s="26"/>
      <c r="CC696" s="26"/>
      <c r="CD696" s="26"/>
      <c r="CE696" s="26"/>
    </row>
    <row r="697" spans="21:83" s="13" customFormat="1">
      <c r="U697" s="17"/>
      <c r="BT697" s="26"/>
      <c r="BU697" s="26"/>
      <c r="BV697" s="26"/>
      <c r="BW697" s="26"/>
      <c r="BX697" s="26"/>
      <c r="BY697" s="26"/>
      <c r="BZ697" s="26"/>
      <c r="CA697" s="26"/>
      <c r="CB697" s="26"/>
      <c r="CC697" s="26"/>
      <c r="CD697" s="26"/>
      <c r="CE697" s="26"/>
    </row>
    <row r="698" spans="21:83" s="13" customFormat="1">
      <c r="U698" s="17"/>
      <c r="BT698" s="26"/>
      <c r="BU698" s="26"/>
      <c r="BV698" s="26"/>
      <c r="BW698" s="26"/>
      <c r="BX698" s="26"/>
      <c r="BY698" s="26"/>
      <c r="BZ698" s="26"/>
      <c r="CA698" s="26"/>
      <c r="CB698" s="26"/>
      <c r="CC698" s="26"/>
      <c r="CD698" s="26"/>
      <c r="CE698" s="26"/>
    </row>
    <row r="699" spans="21:83" s="13" customFormat="1">
      <c r="U699" s="17"/>
      <c r="BT699" s="26"/>
      <c r="BU699" s="26"/>
      <c r="BV699" s="26"/>
      <c r="BW699" s="26"/>
      <c r="BX699" s="26"/>
      <c r="BY699" s="26"/>
      <c r="BZ699" s="26"/>
      <c r="CA699" s="26"/>
      <c r="CB699" s="26"/>
      <c r="CC699" s="26"/>
      <c r="CD699" s="26"/>
      <c r="CE699" s="26"/>
    </row>
    <row r="700" spans="21:83" s="13" customFormat="1">
      <c r="U700" s="17"/>
      <c r="BT700" s="26"/>
      <c r="BU700" s="26"/>
      <c r="BV700" s="26"/>
      <c r="BW700" s="26"/>
      <c r="BX700" s="26"/>
      <c r="BY700" s="26"/>
      <c r="BZ700" s="26"/>
      <c r="CA700" s="26"/>
      <c r="CB700" s="26"/>
      <c r="CC700" s="26"/>
      <c r="CD700" s="26"/>
      <c r="CE700" s="26"/>
    </row>
    <row r="701" spans="21:83" s="13" customFormat="1">
      <c r="U701" s="17"/>
      <c r="BT701" s="26"/>
      <c r="BU701" s="26"/>
      <c r="BV701" s="26"/>
      <c r="BW701" s="26"/>
      <c r="BX701" s="26"/>
      <c r="BY701" s="26"/>
      <c r="BZ701" s="26"/>
      <c r="CA701" s="26"/>
      <c r="CB701" s="26"/>
      <c r="CC701" s="26"/>
      <c r="CD701" s="26"/>
      <c r="CE701" s="26"/>
    </row>
    <row r="702" spans="21:83" s="13" customFormat="1">
      <c r="U702" s="17"/>
      <c r="BT702" s="26"/>
      <c r="BU702" s="26"/>
      <c r="BV702" s="26"/>
      <c r="BW702" s="26"/>
      <c r="BX702" s="26"/>
      <c r="BY702" s="26"/>
      <c r="BZ702" s="26"/>
      <c r="CA702" s="26"/>
      <c r="CB702" s="26"/>
      <c r="CC702" s="26"/>
      <c r="CD702" s="26"/>
      <c r="CE702" s="26"/>
    </row>
    <row r="703" spans="21:83" s="13" customFormat="1">
      <c r="U703" s="17"/>
      <c r="BT703" s="26"/>
      <c r="BU703" s="26"/>
      <c r="BV703" s="26"/>
      <c r="BW703" s="26"/>
      <c r="BX703" s="26"/>
      <c r="BY703" s="26"/>
      <c r="BZ703" s="26"/>
      <c r="CA703" s="26"/>
      <c r="CB703" s="26"/>
      <c r="CC703" s="26"/>
      <c r="CD703" s="26"/>
      <c r="CE703" s="26"/>
    </row>
    <row r="704" spans="21:83" s="13" customFormat="1">
      <c r="U704" s="17"/>
      <c r="BT704" s="26"/>
      <c r="BU704" s="26"/>
      <c r="BV704" s="26"/>
      <c r="BW704" s="26"/>
      <c r="BX704" s="26"/>
      <c r="BY704" s="26"/>
      <c r="BZ704" s="26"/>
      <c r="CA704" s="26"/>
      <c r="CB704" s="26"/>
      <c r="CC704" s="26"/>
      <c r="CD704" s="26"/>
      <c r="CE704" s="26"/>
    </row>
    <row r="705" spans="21:83" s="13" customFormat="1">
      <c r="U705" s="17"/>
      <c r="BT705" s="26"/>
      <c r="BU705" s="26"/>
      <c r="BV705" s="26"/>
      <c r="BW705" s="26"/>
      <c r="BX705" s="26"/>
      <c r="BY705" s="26"/>
      <c r="BZ705" s="26"/>
      <c r="CA705" s="26"/>
      <c r="CB705" s="26"/>
      <c r="CC705" s="26"/>
      <c r="CD705" s="26"/>
      <c r="CE705" s="26"/>
    </row>
    <row r="706" spans="21:83" s="13" customFormat="1">
      <c r="U706" s="17"/>
      <c r="BT706" s="26"/>
      <c r="BU706" s="26"/>
      <c r="BV706" s="26"/>
      <c r="BW706" s="26"/>
      <c r="BX706" s="26"/>
      <c r="BY706" s="26"/>
      <c r="BZ706" s="26"/>
      <c r="CA706" s="26"/>
      <c r="CB706" s="26"/>
      <c r="CC706" s="26"/>
      <c r="CD706" s="26"/>
      <c r="CE706" s="26"/>
    </row>
    <row r="707" spans="21:83" s="13" customFormat="1">
      <c r="U707" s="17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</row>
    <row r="708" spans="21:83" s="13" customFormat="1">
      <c r="U708" s="17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</row>
    <row r="709" spans="21:83" s="13" customFormat="1">
      <c r="U709" s="17"/>
      <c r="BT709" s="26"/>
      <c r="BU709" s="26"/>
      <c r="BV709" s="26"/>
      <c r="BW709" s="26"/>
      <c r="BX709" s="26"/>
      <c r="BY709" s="26"/>
      <c r="BZ709" s="26"/>
      <c r="CA709" s="26"/>
      <c r="CB709" s="26"/>
      <c r="CC709" s="26"/>
      <c r="CD709" s="26"/>
      <c r="CE709" s="26"/>
    </row>
    <row r="710" spans="21:83" s="13" customFormat="1">
      <c r="U710" s="17"/>
      <c r="BT710" s="26"/>
      <c r="BU710" s="26"/>
      <c r="BV710" s="26"/>
      <c r="BW710" s="26"/>
      <c r="BX710" s="26"/>
      <c r="BY710" s="26"/>
      <c r="BZ710" s="26"/>
      <c r="CA710" s="26"/>
      <c r="CB710" s="26"/>
      <c r="CC710" s="26"/>
      <c r="CD710" s="26"/>
      <c r="CE710" s="26"/>
    </row>
    <row r="711" spans="21:83" s="13" customFormat="1">
      <c r="U711" s="17"/>
      <c r="BT711" s="26"/>
      <c r="BU711" s="26"/>
      <c r="BV711" s="26"/>
      <c r="BW711" s="26"/>
      <c r="BX711" s="26"/>
      <c r="BY711" s="26"/>
      <c r="BZ711" s="26"/>
      <c r="CA711" s="26"/>
      <c r="CB711" s="26"/>
      <c r="CC711" s="26"/>
      <c r="CD711" s="26"/>
      <c r="CE711" s="26"/>
    </row>
    <row r="712" spans="21:83" s="13" customFormat="1">
      <c r="U712" s="17"/>
      <c r="BT712" s="26"/>
      <c r="BU712" s="26"/>
      <c r="BV712" s="26"/>
      <c r="BW712" s="26"/>
      <c r="BX712" s="26"/>
      <c r="BY712" s="26"/>
      <c r="BZ712" s="26"/>
      <c r="CA712" s="26"/>
      <c r="CB712" s="26"/>
      <c r="CC712" s="26"/>
      <c r="CD712" s="26"/>
      <c r="CE712" s="26"/>
    </row>
    <row r="713" spans="21:83" s="13" customFormat="1">
      <c r="U713" s="17"/>
      <c r="BT713" s="26"/>
      <c r="BU713" s="26"/>
      <c r="BV713" s="26"/>
      <c r="BW713" s="26"/>
      <c r="BX713" s="26"/>
      <c r="BY713" s="26"/>
      <c r="BZ713" s="26"/>
      <c r="CA713" s="26"/>
      <c r="CB713" s="26"/>
      <c r="CC713" s="26"/>
      <c r="CD713" s="26"/>
      <c r="CE713" s="26"/>
    </row>
    <row r="714" spans="21:83" s="13" customFormat="1">
      <c r="U714" s="17"/>
      <c r="BT714" s="26"/>
      <c r="BU714" s="26"/>
      <c r="BV714" s="26"/>
      <c r="BW714" s="26"/>
      <c r="BX714" s="26"/>
      <c r="BY714" s="26"/>
      <c r="BZ714" s="26"/>
      <c r="CA714" s="26"/>
      <c r="CB714" s="26"/>
      <c r="CC714" s="26"/>
      <c r="CD714" s="26"/>
      <c r="CE714" s="26"/>
    </row>
    <row r="715" spans="21:83" s="13" customFormat="1">
      <c r="U715" s="17"/>
      <c r="BT715" s="26"/>
      <c r="BU715" s="26"/>
      <c r="BV715" s="26"/>
      <c r="BW715" s="26"/>
      <c r="BX715" s="26"/>
      <c r="BY715" s="26"/>
      <c r="BZ715" s="26"/>
      <c r="CA715" s="26"/>
      <c r="CB715" s="26"/>
      <c r="CC715" s="26"/>
      <c r="CD715" s="26"/>
      <c r="CE715" s="26"/>
    </row>
    <row r="716" spans="21:83" s="13" customFormat="1">
      <c r="U716" s="17"/>
      <c r="BT716" s="26"/>
      <c r="BU716" s="26"/>
      <c r="BV716" s="26"/>
      <c r="BW716" s="26"/>
      <c r="BX716" s="26"/>
      <c r="BY716" s="26"/>
      <c r="BZ716" s="26"/>
      <c r="CA716" s="26"/>
      <c r="CB716" s="26"/>
      <c r="CC716" s="26"/>
      <c r="CD716" s="26"/>
      <c r="CE716" s="26"/>
    </row>
    <row r="717" spans="21:83" s="13" customFormat="1">
      <c r="U717" s="17"/>
      <c r="BT717" s="26"/>
      <c r="BU717" s="26"/>
      <c r="BV717" s="26"/>
      <c r="BW717" s="26"/>
      <c r="BX717" s="26"/>
      <c r="BY717" s="26"/>
      <c r="BZ717" s="26"/>
      <c r="CA717" s="26"/>
      <c r="CB717" s="26"/>
      <c r="CC717" s="26"/>
      <c r="CD717" s="26"/>
      <c r="CE717" s="26"/>
    </row>
    <row r="718" spans="21:83" s="13" customFormat="1">
      <c r="U718" s="17"/>
      <c r="BT718" s="26"/>
      <c r="BU718" s="26"/>
      <c r="BV718" s="26"/>
      <c r="BW718" s="26"/>
      <c r="BX718" s="26"/>
      <c r="BY718" s="26"/>
      <c r="BZ718" s="26"/>
      <c r="CA718" s="26"/>
      <c r="CB718" s="26"/>
      <c r="CC718" s="26"/>
      <c r="CD718" s="26"/>
      <c r="CE718" s="26"/>
    </row>
    <row r="719" spans="21:83" s="13" customFormat="1">
      <c r="U719" s="17"/>
      <c r="BT719" s="26"/>
      <c r="BU719" s="26"/>
      <c r="BV719" s="26"/>
      <c r="BW719" s="26"/>
      <c r="BX719" s="26"/>
      <c r="BY719" s="26"/>
      <c r="BZ719" s="26"/>
      <c r="CA719" s="26"/>
      <c r="CB719" s="26"/>
      <c r="CC719" s="26"/>
      <c r="CD719" s="26"/>
      <c r="CE719" s="26"/>
    </row>
    <row r="720" spans="21:83" s="13" customFormat="1">
      <c r="U720" s="17"/>
      <c r="BT720" s="26"/>
      <c r="BU720" s="26"/>
      <c r="BV720" s="26"/>
      <c r="BW720" s="26"/>
      <c r="BX720" s="26"/>
      <c r="BY720" s="26"/>
      <c r="BZ720" s="26"/>
      <c r="CA720" s="26"/>
      <c r="CB720" s="26"/>
      <c r="CC720" s="26"/>
      <c r="CD720" s="26"/>
      <c r="CE720" s="26"/>
    </row>
    <row r="721" spans="21:83" s="13" customFormat="1">
      <c r="U721" s="17"/>
      <c r="BT721" s="26"/>
      <c r="BU721" s="26"/>
      <c r="BV721" s="26"/>
      <c r="BW721" s="26"/>
      <c r="BX721" s="26"/>
      <c r="BY721" s="26"/>
      <c r="BZ721" s="26"/>
      <c r="CA721" s="26"/>
      <c r="CB721" s="26"/>
      <c r="CC721" s="26"/>
      <c r="CD721" s="26"/>
      <c r="CE721" s="26"/>
    </row>
    <row r="722" spans="21:83" s="13" customFormat="1">
      <c r="U722" s="17"/>
      <c r="BT722" s="26"/>
      <c r="BU722" s="26"/>
      <c r="BV722" s="26"/>
      <c r="BW722" s="26"/>
      <c r="BX722" s="26"/>
      <c r="BY722" s="26"/>
      <c r="BZ722" s="26"/>
      <c r="CA722" s="26"/>
      <c r="CB722" s="26"/>
      <c r="CC722" s="26"/>
      <c r="CD722" s="26"/>
      <c r="CE722" s="26"/>
    </row>
    <row r="723" spans="21:83" s="13" customFormat="1">
      <c r="U723" s="17"/>
      <c r="BT723" s="26"/>
      <c r="BU723" s="26"/>
      <c r="BV723" s="26"/>
      <c r="BW723" s="26"/>
      <c r="BX723" s="26"/>
      <c r="BY723" s="26"/>
      <c r="BZ723" s="26"/>
      <c r="CA723" s="26"/>
      <c r="CB723" s="26"/>
      <c r="CC723" s="26"/>
      <c r="CD723" s="26"/>
      <c r="CE723" s="26"/>
    </row>
    <row r="724" spans="21:83" s="13" customFormat="1">
      <c r="U724" s="17"/>
      <c r="BT724" s="26"/>
      <c r="BU724" s="26"/>
      <c r="BV724" s="26"/>
      <c r="BW724" s="26"/>
      <c r="BX724" s="26"/>
      <c r="BY724" s="26"/>
      <c r="BZ724" s="26"/>
      <c r="CA724" s="26"/>
      <c r="CB724" s="26"/>
      <c r="CC724" s="26"/>
      <c r="CD724" s="26"/>
      <c r="CE724" s="26"/>
    </row>
    <row r="725" spans="21:83" s="13" customFormat="1">
      <c r="U725" s="17"/>
      <c r="BT725" s="26"/>
      <c r="BU725" s="26"/>
      <c r="BV725" s="26"/>
      <c r="BW725" s="26"/>
      <c r="BX725" s="26"/>
      <c r="BY725" s="26"/>
      <c r="BZ725" s="26"/>
      <c r="CA725" s="26"/>
      <c r="CB725" s="26"/>
      <c r="CC725" s="26"/>
      <c r="CD725" s="26"/>
      <c r="CE725" s="26"/>
    </row>
    <row r="726" spans="21:83" s="13" customFormat="1">
      <c r="U726" s="17"/>
      <c r="BT726" s="26"/>
      <c r="BU726" s="26"/>
      <c r="BV726" s="26"/>
      <c r="BW726" s="26"/>
      <c r="BX726" s="26"/>
      <c r="BY726" s="26"/>
      <c r="BZ726" s="26"/>
      <c r="CA726" s="26"/>
      <c r="CB726" s="26"/>
      <c r="CC726" s="26"/>
      <c r="CD726" s="26"/>
      <c r="CE726" s="26"/>
    </row>
    <row r="727" spans="21:83" s="13" customFormat="1">
      <c r="U727" s="17"/>
      <c r="BT727" s="26"/>
      <c r="BU727" s="26"/>
      <c r="BV727" s="26"/>
      <c r="BW727" s="26"/>
      <c r="BX727" s="26"/>
      <c r="BY727" s="26"/>
      <c r="BZ727" s="26"/>
      <c r="CA727" s="26"/>
      <c r="CB727" s="26"/>
      <c r="CC727" s="26"/>
      <c r="CD727" s="26"/>
      <c r="CE727" s="26"/>
    </row>
    <row r="728" spans="21:83" s="13" customFormat="1">
      <c r="U728" s="17"/>
      <c r="BT728" s="26"/>
      <c r="BU728" s="26"/>
      <c r="BV728" s="26"/>
      <c r="BW728" s="26"/>
      <c r="BX728" s="26"/>
      <c r="BY728" s="26"/>
      <c r="BZ728" s="26"/>
      <c r="CA728" s="26"/>
      <c r="CB728" s="26"/>
      <c r="CC728" s="26"/>
      <c r="CD728" s="26"/>
      <c r="CE728" s="26"/>
    </row>
    <row r="729" spans="21:83" s="13" customFormat="1">
      <c r="U729" s="17"/>
      <c r="BT729" s="26"/>
      <c r="BU729" s="26"/>
      <c r="BV729" s="26"/>
      <c r="BW729" s="26"/>
      <c r="BX729" s="26"/>
      <c r="BY729" s="26"/>
      <c r="BZ729" s="26"/>
      <c r="CA729" s="26"/>
      <c r="CB729" s="26"/>
      <c r="CC729" s="26"/>
      <c r="CD729" s="26"/>
      <c r="CE729" s="26"/>
    </row>
    <row r="730" spans="21:83" s="13" customFormat="1">
      <c r="U730" s="17"/>
      <c r="BT730" s="26"/>
      <c r="BU730" s="26"/>
      <c r="BV730" s="26"/>
      <c r="BW730" s="26"/>
      <c r="BX730" s="26"/>
      <c r="BY730" s="26"/>
      <c r="BZ730" s="26"/>
      <c r="CA730" s="26"/>
      <c r="CB730" s="26"/>
      <c r="CC730" s="26"/>
      <c r="CD730" s="26"/>
      <c r="CE730" s="26"/>
    </row>
    <row r="731" spans="21:83" s="13" customFormat="1">
      <c r="U731" s="17"/>
      <c r="BT731" s="26"/>
      <c r="BU731" s="26"/>
      <c r="BV731" s="26"/>
      <c r="BW731" s="26"/>
      <c r="BX731" s="26"/>
      <c r="BY731" s="26"/>
      <c r="BZ731" s="26"/>
      <c r="CA731" s="26"/>
      <c r="CB731" s="26"/>
      <c r="CC731" s="26"/>
      <c r="CD731" s="26"/>
      <c r="CE731" s="26"/>
    </row>
    <row r="732" spans="21:83" s="13" customFormat="1">
      <c r="U732" s="17"/>
      <c r="BT732" s="26"/>
      <c r="BU732" s="26"/>
      <c r="BV732" s="26"/>
      <c r="BW732" s="26"/>
      <c r="BX732" s="26"/>
      <c r="BY732" s="26"/>
      <c r="BZ732" s="26"/>
      <c r="CA732" s="26"/>
      <c r="CB732" s="26"/>
      <c r="CC732" s="26"/>
      <c r="CD732" s="26"/>
      <c r="CE732" s="26"/>
    </row>
    <row r="733" spans="21:83" s="13" customFormat="1">
      <c r="U733" s="17"/>
      <c r="BT733" s="26"/>
      <c r="BU733" s="26"/>
      <c r="BV733" s="26"/>
      <c r="BW733" s="26"/>
      <c r="BX733" s="26"/>
      <c r="BY733" s="26"/>
      <c r="BZ733" s="26"/>
      <c r="CA733" s="26"/>
      <c r="CB733" s="26"/>
      <c r="CC733" s="26"/>
      <c r="CD733" s="26"/>
      <c r="CE733" s="26"/>
    </row>
    <row r="734" spans="21:83" s="13" customFormat="1">
      <c r="U734" s="17"/>
      <c r="BT734" s="26"/>
      <c r="BU734" s="26"/>
      <c r="BV734" s="26"/>
      <c r="BW734" s="26"/>
      <c r="BX734" s="26"/>
      <c r="BY734" s="26"/>
      <c r="BZ734" s="26"/>
      <c r="CA734" s="26"/>
      <c r="CB734" s="26"/>
      <c r="CC734" s="26"/>
      <c r="CD734" s="26"/>
      <c r="CE734" s="26"/>
    </row>
    <row r="735" spans="21:83" s="13" customFormat="1">
      <c r="U735" s="17"/>
      <c r="BT735" s="26"/>
      <c r="BU735" s="26"/>
      <c r="BV735" s="26"/>
      <c r="BW735" s="26"/>
      <c r="BX735" s="26"/>
      <c r="BY735" s="26"/>
      <c r="BZ735" s="26"/>
      <c r="CA735" s="26"/>
      <c r="CB735" s="26"/>
      <c r="CC735" s="26"/>
      <c r="CD735" s="26"/>
      <c r="CE735" s="26"/>
    </row>
    <row r="736" spans="21:83" s="13" customFormat="1">
      <c r="U736" s="17"/>
      <c r="BT736" s="26"/>
      <c r="BU736" s="26"/>
      <c r="BV736" s="26"/>
      <c r="BW736" s="26"/>
      <c r="BX736" s="26"/>
      <c r="BY736" s="26"/>
      <c r="BZ736" s="26"/>
      <c r="CA736" s="26"/>
      <c r="CB736" s="26"/>
      <c r="CC736" s="26"/>
      <c r="CD736" s="26"/>
      <c r="CE736" s="26"/>
    </row>
    <row r="737" spans="21:83" s="13" customFormat="1">
      <c r="U737" s="17"/>
      <c r="BT737" s="26"/>
      <c r="BU737" s="26"/>
      <c r="BV737" s="26"/>
      <c r="BW737" s="26"/>
      <c r="BX737" s="26"/>
      <c r="BY737" s="26"/>
      <c r="BZ737" s="26"/>
      <c r="CA737" s="26"/>
      <c r="CB737" s="26"/>
      <c r="CC737" s="26"/>
      <c r="CD737" s="26"/>
      <c r="CE737" s="26"/>
    </row>
    <row r="738" spans="21:83" s="13" customFormat="1">
      <c r="U738" s="17"/>
      <c r="BT738" s="26"/>
      <c r="BU738" s="26"/>
      <c r="BV738" s="26"/>
      <c r="BW738" s="26"/>
      <c r="BX738" s="26"/>
      <c r="BY738" s="26"/>
      <c r="BZ738" s="26"/>
      <c r="CA738" s="26"/>
      <c r="CB738" s="26"/>
      <c r="CC738" s="26"/>
      <c r="CD738" s="26"/>
      <c r="CE738" s="26"/>
    </row>
    <row r="739" spans="21:83" s="13" customFormat="1">
      <c r="U739" s="17"/>
      <c r="BT739" s="26"/>
      <c r="BU739" s="26"/>
      <c r="BV739" s="26"/>
      <c r="BW739" s="26"/>
      <c r="BX739" s="26"/>
      <c r="BY739" s="26"/>
      <c r="BZ739" s="26"/>
      <c r="CA739" s="26"/>
      <c r="CB739" s="26"/>
      <c r="CC739" s="26"/>
      <c r="CD739" s="26"/>
      <c r="CE739" s="26"/>
    </row>
    <row r="740" spans="21:83" s="13" customFormat="1">
      <c r="U740" s="17"/>
      <c r="BT740" s="26"/>
      <c r="BU740" s="26"/>
      <c r="BV740" s="26"/>
      <c r="BW740" s="26"/>
      <c r="BX740" s="26"/>
      <c r="BY740" s="26"/>
      <c r="BZ740" s="26"/>
      <c r="CA740" s="26"/>
      <c r="CB740" s="26"/>
      <c r="CC740" s="26"/>
      <c r="CD740" s="26"/>
      <c r="CE740" s="26"/>
    </row>
    <row r="741" spans="21:83" s="13" customFormat="1">
      <c r="U741" s="17"/>
      <c r="BT741" s="26"/>
      <c r="BU741" s="26"/>
      <c r="BV741" s="26"/>
      <c r="BW741" s="26"/>
      <c r="BX741" s="26"/>
      <c r="BY741" s="26"/>
      <c r="BZ741" s="26"/>
      <c r="CA741" s="26"/>
      <c r="CB741" s="26"/>
      <c r="CC741" s="26"/>
      <c r="CD741" s="26"/>
      <c r="CE741" s="26"/>
    </row>
    <row r="742" spans="21:83" s="13" customFormat="1">
      <c r="U742" s="17"/>
      <c r="BT742" s="26"/>
      <c r="BU742" s="26"/>
      <c r="BV742" s="26"/>
      <c r="BW742" s="26"/>
      <c r="BX742" s="26"/>
      <c r="BY742" s="26"/>
      <c r="BZ742" s="26"/>
      <c r="CA742" s="26"/>
      <c r="CB742" s="26"/>
      <c r="CC742" s="26"/>
      <c r="CD742" s="26"/>
      <c r="CE742" s="26"/>
    </row>
    <row r="743" spans="21:83" s="13" customFormat="1">
      <c r="U743" s="17"/>
      <c r="BT743" s="26"/>
      <c r="BU743" s="26"/>
      <c r="BV743" s="26"/>
      <c r="BW743" s="26"/>
      <c r="BX743" s="26"/>
      <c r="BY743" s="26"/>
      <c r="BZ743" s="26"/>
      <c r="CA743" s="26"/>
      <c r="CB743" s="26"/>
      <c r="CC743" s="26"/>
      <c r="CD743" s="26"/>
      <c r="CE743" s="26"/>
    </row>
    <row r="744" spans="21:83" s="13" customFormat="1">
      <c r="U744" s="17"/>
      <c r="BT744" s="26"/>
      <c r="BU744" s="26"/>
      <c r="BV744" s="26"/>
      <c r="BW744" s="26"/>
      <c r="BX744" s="26"/>
      <c r="BY744" s="26"/>
      <c r="BZ744" s="26"/>
      <c r="CA744" s="26"/>
      <c r="CB744" s="26"/>
      <c r="CC744" s="26"/>
      <c r="CD744" s="26"/>
      <c r="CE744" s="26"/>
    </row>
    <row r="745" spans="21:83" s="13" customFormat="1">
      <c r="U745" s="17"/>
      <c r="BT745" s="26"/>
      <c r="BU745" s="26"/>
      <c r="BV745" s="26"/>
      <c r="BW745" s="26"/>
      <c r="BX745" s="26"/>
      <c r="BY745" s="26"/>
      <c r="BZ745" s="26"/>
      <c r="CA745" s="26"/>
      <c r="CB745" s="26"/>
      <c r="CC745" s="26"/>
      <c r="CD745" s="26"/>
      <c r="CE745" s="26"/>
    </row>
    <row r="746" spans="21:83" s="13" customFormat="1">
      <c r="U746" s="17"/>
      <c r="BT746" s="26"/>
      <c r="BU746" s="26"/>
      <c r="BV746" s="26"/>
      <c r="BW746" s="26"/>
      <c r="BX746" s="26"/>
      <c r="BY746" s="26"/>
      <c r="BZ746" s="26"/>
      <c r="CA746" s="26"/>
      <c r="CB746" s="26"/>
      <c r="CC746" s="26"/>
      <c r="CD746" s="26"/>
      <c r="CE746" s="26"/>
    </row>
    <row r="747" spans="21:83" s="13" customFormat="1">
      <c r="U747" s="17"/>
      <c r="BT747" s="26"/>
      <c r="BU747" s="26"/>
      <c r="BV747" s="26"/>
      <c r="BW747" s="26"/>
      <c r="BX747" s="26"/>
      <c r="BY747" s="26"/>
      <c r="BZ747" s="26"/>
      <c r="CA747" s="26"/>
      <c r="CB747" s="26"/>
      <c r="CC747" s="26"/>
      <c r="CD747" s="26"/>
      <c r="CE747" s="26"/>
    </row>
    <row r="748" spans="21:83" s="13" customFormat="1">
      <c r="U748" s="17"/>
      <c r="BT748" s="26"/>
      <c r="BU748" s="26"/>
      <c r="BV748" s="26"/>
      <c r="BW748" s="26"/>
      <c r="BX748" s="26"/>
      <c r="BY748" s="26"/>
      <c r="BZ748" s="26"/>
      <c r="CA748" s="26"/>
      <c r="CB748" s="26"/>
      <c r="CC748" s="26"/>
      <c r="CD748" s="26"/>
      <c r="CE748" s="26"/>
    </row>
    <row r="749" spans="21:83" s="13" customFormat="1">
      <c r="U749" s="17"/>
      <c r="BT749" s="26"/>
      <c r="BU749" s="26"/>
      <c r="BV749" s="26"/>
      <c r="BW749" s="26"/>
      <c r="BX749" s="26"/>
      <c r="BY749" s="26"/>
      <c r="BZ749" s="26"/>
      <c r="CA749" s="26"/>
      <c r="CB749" s="26"/>
      <c r="CC749" s="26"/>
      <c r="CD749" s="26"/>
      <c r="CE749" s="26"/>
    </row>
    <row r="750" spans="21:83" s="13" customFormat="1">
      <c r="U750" s="17"/>
      <c r="BT750" s="26"/>
      <c r="BU750" s="26"/>
      <c r="BV750" s="26"/>
      <c r="BW750" s="26"/>
      <c r="BX750" s="26"/>
      <c r="BY750" s="26"/>
      <c r="BZ750" s="26"/>
      <c r="CA750" s="26"/>
      <c r="CB750" s="26"/>
      <c r="CC750" s="26"/>
      <c r="CD750" s="26"/>
      <c r="CE750" s="26"/>
    </row>
    <row r="751" spans="21:83" s="13" customFormat="1">
      <c r="U751" s="17"/>
      <c r="BT751" s="26"/>
      <c r="BU751" s="26"/>
      <c r="BV751" s="26"/>
      <c r="BW751" s="26"/>
      <c r="BX751" s="26"/>
      <c r="BY751" s="26"/>
      <c r="BZ751" s="26"/>
      <c r="CA751" s="26"/>
      <c r="CB751" s="26"/>
      <c r="CC751" s="26"/>
      <c r="CD751" s="26"/>
      <c r="CE751" s="26"/>
    </row>
    <row r="752" spans="21:83" s="13" customFormat="1">
      <c r="U752" s="17"/>
      <c r="BT752" s="26"/>
      <c r="BU752" s="26"/>
      <c r="BV752" s="26"/>
      <c r="BW752" s="26"/>
      <c r="BX752" s="26"/>
      <c r="BY752" s="26"/>
      <c r="BZ752" s="26"/>
      <c r="CA752" s="26"/>
      <c r="CB752" s="26"/>
      <c r="CC752" s="26"/>
      <c r="CD752" s="26"/>
      <c r="CE752" s="26"/>
    </row>
    <row r="753" spans="21:83" s="13" customFormat="1">
      <c r="U753" s="17"/>
      <c r="BT753" s="26"/>
      <c r="BU753" s="26"/>
      <c r="BV753" s="26"/>
      <c r="BW753" s="26"/>
      <c r="BX753" s="26"/>
      <c r="BY753" s="26"/>
      <c r="BZ753" s="26"/>
      <c r="CA753" s="26"/>
      <c r="CB753" s="26"/>
      <c r="CC753" s="26"/>
      <c r="CD753" s="26"/>
      <c r="CE753" s="26"/>
    </row>
    <row r="754" spans="21:83" s="13" customFormat="1">
      <c r="U754" s="17"/>
      <c r="BT754" s="26"/>
      <c r="BU754" s="26"/>
      <c r="BV754" s="26"/>
      <c r="BW754" s="26"/>
      <c r="BX754" s="26"/>
      <c r="BY754" s="26"/>
      <c r="BZ754" s="26"/>
      <c r="CA754" s="26"/>
      <c r="CB754" s="26"/>
      <c r="CC754" s="26"/>
      <c r="CD754" s="26"/>
      <c r="CE754" s="26"/>
    </row>
    <row r="755" spans="21:83" s="13" customFormat="1">
      <c r="U755" s="17"/>
      <c r="BT755" s="26"/>
      <c r="BU755" s="26"/>
      <c r="BV755" s="26"/>
      <c r="BW755" s="26"/>
      <c r="BX755" s="26"/>
      <c r="BY755" s="26"/>
      <c r="BZ755" s="26"/>
      <c r="CA755" s="26"/>
      <c r="CB755" s="26"/>
      <c r="CC755" s="26"/>
      <c r="CD755" s="26"/>
      <c r="CE755" s="26"/>
    </row>
    <row r="756" spans="21:83" s="13" customFormat="1">
      <c r="U756" s="17"/>
      <c r="BT756" s="26"/>
      <c r="BU756" s="26"/>
      <c r="BV756" s="26"/>
      <c r="BW756" s="26"/>
      <c r="BX756" s="26"/>
      <c r="BY756" s="26"/>
      <c r="BZ756" s="26"/>
      <c r="CA756" s="26"/>
      <c r="CB756" s="26"/>
      <c r="CC756" s="26"/>
      <c r="CD756" s="26"/>
      <c r="CE756" s="26"/>
    </row>
    <row r="757" spans="21:83" s="13" customFormat="1">
      <c r="U757" s="17"/>
      <c r="BT757" s="26"/>
      <c r="BU757" s="26"/>
      <c r="BV757" s="26"/>
      <c r="BW757" s="26"/>
      <c r="BX757" s="26"/>
      <c r="BY757" s="26"/>
      <c r="BZ757" s="26"/>
      <c r="CA757" s="26"/>
      <c r="CB757" s="26"/>
      <c r="CC757" s="26"/>
      <c r="CD757" s="26"/>
      <c r="CE757" s="26"/>
    </row>
    <row r="758" spans="21:83" s="13" customFormat="1">
      <c r="U758" s="17"/>
      <c r="BT758" s="26"/>
      <c r="BU758" s="26"/>
      <c r="BV758" s="26"/>
      <c r="BW758" s="26"/>
      <c r="BX758" s="26"/>
      <c r="BY758" s="26"/>
      <c r="BZ758" s="26"/>
      <c r="CA758" s="26"/>
      <c r="CB758" s="26"/>
      <c r="CC758" s="26"/>
      <c r="CD758" s="26"/>
      <c r="CE758" s="26"/>
    </row>
    <row r="759" spans="21:83" s="13" customFormat="1">
      <c r="U759" s="17"/>
      <c r="BT759" s="26"/>
      <c r="BU759" s="26"/>
      <c r="BV759" s="26"/>
      <c r="BW759" s="26"/>
      <c r="BX759" s="26"/>
      <c r="BY759" s="26"/>
      <c r="BZ759" s="26"/>
      <c r="CA759" s="26"/>
      <c r="CB759" s="26"/>
      <c r="CC759" s="26"/>
      <c r="CD759" s="26"/>
      <c r="CE759" s="26"/>
    </row>
    <row r="760" spans="21:83" s="13" customFormat="1">
      <c r="U760" s="17"/>
      <c r="BT760" s="26"/>
      <c r="BU760" s="26"/>
      <c r="BV760" s="26"/>
      <c r="BW760" s="26"/>
      <c r="BX760" s="26"/>
      <c r="BY760" s="26"/>
      <c r="BZ760" s="26"/>
      <c r="CA760" s="26"/>
      <c r="CB760" s="26"/>
      <c r="CC760" s="26"/>
      <c r="CD760" s="26"/>
      <c r="CE760" s="26"/>
    </row>
    <row r="761" spans="21:83" s="13" customFormat="1">
      <c r="U761" s="17"/>
      <c r="BT761" s="26"/>
      <c r="BU761" s="26"/>
      <c r="BV761" s="26"/>
      <c r="BW761" s="26"/>
      <c r="BX761" s="26"/>
      <c r="BY761" s="26"/>
      <c r="BZ761" s="26"/>
      <c r="CA761" s="26"/>
      <c r="CB761" s="26"/>
      <c r="CC761" s="26"/>
      <c r="CD761" s="26"/>
      <c r="CE761" s="26"/>
    </row>
    <row r="762" spans="21:83" s="13" customFormat="1">
      <c r="U762" s="17"/>
      <c r="BT762" s="26"/>
      <c r="BU762" s="26"/>
      <c r="BV762" s="26"/>
      <c r="BW762" s="26"/>
      <c r="BX762" s="26"/>
      <c r="BY762" s="26"/>
      <c r="BZ762" s="26"/>
      <c r="CA762" s="26"/>
      <c r="CB762" s="26"/>
      <c r="CC762" s="26"/>
      <c r="CD762" s="26"/>
      <c r="CE762" s="26"/>
    </row>
    <row r="763" spans="21:83" s="13" customFormat="1">
      <c r="U763" s="17"/>
      <c r="BT763" s="26"/>
      <c r="BU763" s="26"/>
      <c r="BV763" s="26"/>
      <c r="BW763" s="26"/>
      <c r="BX763" s="26"/>
      <c r="BY763" s="26"/>
      <c r="BZ763" s="26"/>
      <c r="CA763" s="26"/>
      <c r="CB763" s="26"/>
      <c r="CC763" s="26"/>
      <c r="CD763" s="26"/>
      <c r="CE763" s="26"/>
    </row>
    <row r="764" spans="21:83" s="13" customFormat="1">
      <c r="U764" s="17"/>
      <c r="BT764" s="26"/>
      <c r="BU764" s="26"/>
      <c r="BV764" s="26"/>
      <c r="BW764" s="26"/>
      <c r="BX764" s="26"/>
      <c r="BY764" s="26"/>
      <c r="BZ764" s="26"/>
      <c r="CA764" s="26"/>
      <c r="CB764" s="26"/>
      <c r="CC764" s="26"/>
      <c r="CD764" s="26"/>
      <c r="CE764" s="26"/>
    </row>
    <row r="765" spans="21:83" s="13" customFormat="1">
      <c r="U765" s="17"/>
      <c r="BT765" s="26"/>
      <c r="BU765" s="26"/>
      <c r="BV765" s="26"/>
      <c r="BW765" s="26"/>
      <c r="BX765" s="26"/>
      <c r="BY765" s="26"/>
      <c r="BZ765" s="26"/>
      <c r="CA765" s="26"/>
      <c r="CB765" s="26"/>
      <c r="CC765" s="26"/>
      <c r="CD765" s="26"/>
      <c r="CE765" s="26"/>
    </row>
    <row r="766" spans="21:83" s="13" customFormat="1">
      <c r="U766" s="17"/>
      <c r="BT766" s="26"/>
      <c r="BU766" s="26"/>
      <c r="BV766" s="26"/>
      <c r="BW766" s="26"/>
      <c r="BX766" s="26"/>
      <c r="BY766" s="26"/>
      <c r="BZ766" s="26"/>
      <c r="CA766" s="26"/>
      <c r="CB766" s="26"/>
      <c r="CC766" s="26"/>
      <c r="CD766" s="26"/>
      <c r="CE766" s="26"/>
    </row>
    <row r="767" spans="21:83" s="13" customFormat="1">
      <c r="U767" s="17"/>
      <c r="BT767" s="26"/>
      <c r="BU767" s="26"/>
      <c r="BV767" s="26"/>
      <c r="BW767" s="26"/>
      <c r="BX767" s="26"/>
      <c r="BY767" s="26"/>
      <c r="BZ767" s="26"/>
      <c r="CA767" s="26"/>
      <c r="CB767" s="26"/>
      <c r="CC767" s="26"/>
      <c r="CD767" s="26"/>
      <c r="CE767" s="26"/>
    </row>
    <row r="768" spans="21:83" s="13" customFormat="1">
      <c r="U768" s="17"/>
      <c r="BT768" s="26"/>
      <c r="BU768" s="26"/>
      <c r="BV768" s="26"/>
      <c r="BW768" s="26"/>
      <c r="BX768" s="26"/>
      <c r="BY768" s="26"/>
      <c r="BZ768" s="26"/>
      <c r="CA768" s="26"/>
      <c r="CB768" s="26"/>
      <c r="CC768" s="26"/>
      <c r="CD768" s="26"/>
      <c r="CE768" s="26"/>
    </row>
    <row r="769" spans="21:83" s="13" customFormat="1">
      <c r="U769" s="17"/>
      <c r="BT769" s="26"/>
      <c r="BU769" s="26"/>
      <c r="BV769" s="26"/>
      <c r="BW769" s="26"/>
      <c r="BX769" s="26"/>
      <c r="BY769" s="26"/>
      <c r="BZ769" s="26"/>
      <c r="CA769" s="26"/>
      <c r="CB769" s="26"/>
      <c r="CC769" s="26"/>
      <c r="CD769" s="26"/>
      <c r="CE769" s="26"/>
    </row>
    <row r="770" spans="21:83" s="13" customFormat="1">
      <c r="U770" s="17"/>
      <c r="BT770" s="26"/>
      <c r="BU770" s="26"/>
      <c r="BV770" s="26"/>
      <c r="BW770" s="26"/>
      <c r="BX770" s="26"/>
      <c r="BY770" s="26"/>
      <c r="BZ770" s="26"/>
      <c r="CA770" s="26"/>
      <c r="CB770" s="26"/>
      <c r="CC770" s="26"/>
      <c r="CD770" s="26"/>
      <c r="CE770" s="26"/>
    </row>
    <row r="771" spans="21:83" s="13" customFormat="1">
      <c r="U771" s="17"/>
      <c r="BT771" s="26"/>
      <c r="BU771" s="26"/>
      <c r="BV771" s="26"/>
      <c r="BW771" s="26"/>
      <c r="BX771" s="26"/>
      <c r="BY771" s="26"/>
      <c r="BZ771" s="26"/>
      <c r="CA771" s="26"/>
      <c r="CB771" s="26"/>
      <c r="CC771" s="26"/>
      <c r="CD771" s="26"/>
      <c r="CE771" s="26"/>
    </row>
    <row r="772" spans="21:83" s="13" customFormat="1">
      <c r="U772" s="17"/>
      <c r="BT772" s="26"/>
      <c r="BU772" s="26"/>
      <c r="BV772" s="26"/>
      <c r="BW772" s="26"/>
      <c r="BX772" s="26"/>
      <c r="BY772" s="26"/>
      <c r="BZ772" s="26"/>
      <c r="CA772" s="26"/>
      <c r="CB772" s="26"/>
      <c r="CC772" s="26"/>
      <c r="CD772" s="26"/>
      <c r="CE772" s="26"/>
    </row>
    <row r="773" spans="21:83" s="13" customFormat="1">
      <c r="U773" s="17"/>
      <c r="BT773" s="26"/>
      <c r="BU773" s="26"/>
      <c r="BV773" s="26"/>
      <c r="BW773" s="26"/>
      <c r="BX773" s="26"/>
      <c r="BY773" s="26"/>
      <c r="BZ773" s="26"/>
      <c r="CA773" s="26"/>
      <c r="CB773" s="26"/>
      <c r="CC773" s="26"/>
      <c r="CD773" s="26"/>
      <c r="CE773" s="26"/>
    </row>
    <row r="774" spans="21:83" s="13" customFormat="1">
      <c r="U774" s="17"/>
      <c r="BT774" s="26"/>
      <c r="BU774" s="26"/>
      <c r="BV774" s="26"/>
      <c r="BW774" s="26"/>
      <c r="BX774" s="26"/>
      <c r="BY774" s="26"/>
      <c r="BZ774" s="26"/>
      <c r="CA774" s="26"/>
      <c r="CB774" s="26"/>
      <c r="CC774" s="26"/>
      <c r="CD774" s="26"/>
      <c r="CE774" s="26"/>
    </row>
    <row r="775" spans="21:83" s="13" customFormat="1">
      <c r="U775" s="17"/>
      <c r="BT775" s="26"/>
      <c r="BU775" s="26"/>
      <c r="BV775" s="26"/>
      <c r="BW775" s="26"/>
      <c r="BX775" s="26"/>
      <c r="BY775" s="26"/>
      <c r="BZ775" s="26"/>
      <c r="CA775" s="26"/>
      <c r="CB775" s="26"/>
      <c r="CC775" s="26"/>
      <c r="CD775" s="26"/>
      <c r="CE775" s="26"/>
    </row>
    <row r="776" spans="21:83" s="13" customFormat="1">
      <c r="U776" s="17"/>
      <c r="BT776" s="26"/>
      <c r="BU776" s="26"/>
      <c r="BV776" s="26"/>
      <c r="BW776" s="26"/>
      <c r="BX776" s="26"/>
      <c r="BY776" s="26"/>
      <c r="BZ776" s="26"/>
      <c r="CA776" s="26"/>
      <c r="CB776" s="26"/>
      <c r="CC776" s="26"/>
      <c r="CD776" s="26"/>
      <c r="CE776" s="26"/>
    </row>
    <row r="777" spans="21:83" s="13" customFormat="1">
      <c r="U777" s="17"/>
      <c r="BT777" s="26"/>
      <c r="BU777" s="26"/>
      <c r="BV777" s="26"/>
      <c r="BW777" s="26"/>
      <c r="BX777" s="26"/>
      <c r="BY777" s="26"/>
      <c r="BZ777" s="26"/>
      <c r="CA777" s="26"/>
      <c r="CB777" s="26"/>
      <c r="CC777" s="26"/>
      <c r="CD777" s="26"/>
      <c r="CE777" s="26"/>
    </row>
    <row r="778" spans="21:83" s="13" customFormat="1">
      <c r="U778" s="17"/>
      <c r="BT778" s="26"/>
      <c r="BU778" s="26"/>
      <c r="BV778" s="26"/>
      <c r="BW778" s="26"/>
      <c r="BX778" s="26"/>
      <c r="BY778" s="26"/>
      <c r="BZ778" s="26"/>
      <c r="CA778" s="26"/>
      <c r="CB778" s="26"/>
      <c r="CC778" s="26"/>
      <c r="CD778" s="26"/>
      <c r="CE778" s="26"/>
    </row>
    <row r="779" spans="21:83" s="13" customFormat="1">
      <c r="U779" s="17"/>
      <c r="BT779" s="26"/>
      <c r="BU779" s="26"/>
      <c r="BV779" s="26"/>
      <c r="BW779" s="26"/>
      <c r="BX779" s="26"/>
      <c r="BY779" s="26"/>
      <c r="BZ779" s="26"/>
      <c r="CA779" s="26"/>
      <c r="CB779" s="26"/>
      <c r="CC779" s="26"/>
      <c r="CD779" s="26"/>
      <c r="CE779" s="26"/>
    </row>
    <row r="780" spans="21:83" s="13" customFormat="1">
      <c r="U780" s="17"/>
      <c r="BT780" s="26"/>
      <c r="BU780" s="26"/>
      <c r="BV780" s="26"/>
      <c r="BW780" s="26"/>
      <c r="BX780" s="26"/>
      <c r="BY780" s="26"/>
      <c r="BZ780" s="26"/>
      <c r="CA780" s="26"/>
      <c r="CB780" s="26"/>
      <c r="CC780" s="26"/>
      <c r="CD780" s="26"/>
      <c r="CE780" s="26"/>
    </row>
    <row r="781" spans="21:83" s="13" customFormat="1">
      <c r="U781" s="17"/>
      <c r="BT781" s="26"/>
      <c r="BU781" s="26"/>
      <c r="BV781" s="26"/>
      <c r="BW781" s="26"/>
      <c r="BX781" s="26"/>
      <c r="BY781" s="26"/>
      <c r="BZ781" s="26"/>
      <c r="CA781" s="26"/>
      <c r="CB781" s="26"/>
      <c r="CC781" s="26"/>
      <c r="CD781" s="26"/>
      <c r="CE781" s="26"/>
    </row>
    <row r="782" spans="21:83" s="13" customFormat="1">
      <c r="U782" s="17"/>
      <c r="BT782" s="26"/>
      <c r="BU782" s="26"/>
      <c r="BV782" s="26"/>
      <c r="BW782" s="26"/>
      <c r="BX782" s="26"/>
      <c r="BY782" s="26"/>
      <c r="BZ782" s="26"/>
      <c r="CA782" s="26"/>
      <c r="CB782" s="26"/>
      <c r="CC782" s="26"/>
      <c r="CD782" s="26"/>
      <c r="CE782" s="26"/>
    </row>
    <row r="783" spans="21:83" s="13" customFormat="1">
      <c r="U783" s="17"/>
      <c r="BT783" s="26"/>
      <c r="BU783" s="26"/>
      <c r="BV783" s="26"/>
      <c r="BW783" s="26"/>
      <c r="BX783" s="26"/>
      <c r="BY783" s="26"/>
      <c r="BZ783" s="26"/>
      <c r="CA783" s="26"/>
      <c r="CB783" s="26"/>
      <c r="CC783" s="26"/>
      <c r="CD783" s="26"/>
      <c r="CE783" s="26"/>
    </row>
    <row r="784" spans="21:83" s="13" customFormat="1">
      <c r="U784" s="17"/>
      <c r="BT784" s="26"/>
      <c r="BU784" s="26"/>
      <c r="BV784" s="26"/>
      <c r="BW784" s="26"/>
      <c r="BX784" s="26"/>
      <c r="BY784" s="26"/>
      <c r="BZ784" s="26"/>
      <c r="CA784" s="26"/>
      <c r="CB784" s="26"/>
      <c r="CC784" s="26"/>
      <c r="CD784" s="26"/>
      <c r="CE784" s="26"/>
    </row>
    <row r="785" spans="21:83" s="13" customFormat="1">
      <c r="U785" s="17"/>
      <c r="BT785" s="26"/>
      <c r="BU785" s="26"/>
      <c r="BV785" s="26"/>
      <c r="BW785" s="26"/>
      <c r="BX785" s="26"/>
      <c r="BY785" s="26"/>
      <c r="BZ785" s="26"/>
      <c r="CA785" s="26"/>
      <c r="CB785" s="26"/>
      <c r="CC785" s="26"/>
      <c r="CD785" s="26"/>
      <c r="CE785" s="26"/>
    </row>
    <row r="786" spans="21:83" s="13" customFormat="1">
      <c r="U786" s="17"/>
      <c r="BT786" s="26"/>
      <c r="BU786" s="26"/>
      <c r="BV786" s="26"/>
      <c r="BW786" s="26"/>
      <c r="BX786" s="26"/>
      <c r="BY786" s="26"/>
      <c r="BZ786" s="26"/>
      <c r="CA786" s="26"/>
      <c r="CB786" s="26"/>
      <c r="CC786" s="26"/>
      <c r="CD786" s="26"/>
      <c r="CE786" s="26"/>
    </row>
    <row r="787" spans="21:83" s="13" customFormat="1">
      <c r="U787" s="17"/>
      <c r="BT787" s="26"/>
      <c r="BU787" s="26"/>
      <c r="BV787" s="26"/>
      <c r="BW787" s="26"/>
      <c r="BX787" s="26"/>
      <c r="BY787" s="26"/>
      <c r="BZ787" s="26"/>
      <c r="CA787" s="26"/>
      <c r="CB787" s="26"/>
      <c r="CC787" s="26"/>
      <c r="CD787" s="26"/>
      <c r="CE787" s="26"/>
    </row>
    <row r="788" spans="21:83" s="13" customFormat="1">
      <c r="U788" s="17"/>
      <c r="BT788" s="26"/>
      <c r="BU788" s="26"/>
      <c r="BV788" s="26"/>
      <c r="BW788" s="26"/>
      <c r="BX788" s="26"/>
      <c r="BY788" s="26"/>
      <c r="BZ788" s="26"/>
      <c r="CA788" s="26"/>
      <c r="CB788" s="26"/>
      <c r="CC788" s="26"/>
      <c r="CD788" s="26"/>
      <c r="CE788" s="26"/>
    </row>
    <row r="789" spans="21:83" s="13" customFormat="1">
      <c r="U789" s="17"/>
      <c r="BT789" s="26"/>
      <c r="BU789" s="26"/>
      <c r="BV789" s="26"/>
      <c r="BW789" s="26"/>
      <c r="BX789" s="26"/>
      <c r="BY789" s="26"/>
      <c r="BZ789" s="26"/>
      <c r="CA789" s="26"/>
      <c r="CB789" s="26"/>
      <c r="CC789" s="26"/>
      <c r="CD789" s="26"/>
      <c r="CE789" s="26"/>
    </row>
    <row r="790" spans="21:83" s="13" customFormat="1">
      <c r="U790" s="17"/>
      <c r="BT790" s="26"/>
      <c r="BU790" s="26"/>
      <c r="BV790" s="26"/>
      <c r="BW790" s="26"/>
      <c r="BX790" s="26"/>
      <c r="BY790" s="26"/>
      <c r="BZ790" s="26"/>
      <c r="CA790" s="26"/>
      <c r="CB790" s="26"/>
      <c r="CC790" s="26"/>
      <c r="CD790" s="26"/>
      <c r="CE790" s="26"/>
    </row>
    <row r="791" spans="21:83" s="13" customFormat="1">
      <c r="U791" s="17"/>
      <c r="BT791" s="26"/>
      <c r="BU791" s="26"/>
      <c r="BV791" s="26"/>
      <c r="BW791" s="26"/>
      <c r="BX791" s="26"/>
      <c r="BY791" s="26"/>
      <c r="BZ791" s="26"/>
      <c r="CA791" s="26"/>
      <c r="CB791" s="26"/>
      <c r="CC791" s="26"/>
      <c r="CD791" s="26"/>
      <c r="CE791" s="26"/>
    </row>
    <row r="792" spans="21:83" s="13" customFormat="1">
      <c r="U792" s="17"/>
      <c r="BT792" s="26"/>
      <c r="BU792" s="26"/>
      <c r="BV792" s="26"/>
      <c r="BW792" s="26"/>
      <c r="BX792" s="26"/>
      <c r="BY792" s="26"/>
      <c r="BZ792" s="26"/>
      <c r="CA792" s="26"/>
      <c r="CB792" s="26"/>
      <c r="CC792" s="26"/>
      <c r="CD792" s="26"/>
      <c r="CE792" s="26"/>
    </row>
    <row r="793" spans="21:83" s="13" customFormat="1">
      <c r="U793" s="17"/>
      <c r="BT793" s="26"/>
      <c r="BU793" s="26"/>
      <c r="BV793" s="26"/>
      <c r="BW793" s="26"/>
      <c r="BX793" s="26"/>
      <c r="BY793" s="26"/>
      <c r="BZ793" s="26"/>
      <c r="CA793" s="26"/>
      <c r="CB793" s="26"/>
      <c r="CC793" s="26"/>
      <c r="CD793" s="26"/>
      <c r="CE793" s="26"/>
    </row>
    <row r="794" spans="21:83" s="13" customFormat="1">
      <c r="U794" s="17"/>
      <c r="BT794" s="26"/>
      <c r="BU794" s="26"/>
      <c r="BV794" s="26"/>
      <c r="BW794" s="26"/>
      <c r="BX794" s="26"/>
      <c r="BY794" s="26"/>
      <c r="BZ794" s="26"/>
      <c r="CA794" s="26"/>
      <c r="CB794" s="26"/>
      <c r="CC794" s="26"/>
      <c r="CD794" s="26"/>
      <c r="CE794" s="26"/>
    </row>
    <row r="795" spans="21:83" s="13" customFormat="1">
      <c r="U795" s="17"/>
      <c r="BT795" s="26"/>
      <c r="BU795" s="26"/>
      <c r="BV795" s="26"/>
      <c r="BW795" s="26"/>
      <c r="BX795" s="26"/>
      <c r="BY795" s="26"/>
      <c r="BZ795" s="26"/>
      <c r="CA795" s="26"/>
      <c r="CB795" s="26"/>
      <c r="CC795" s="26"/>
      <c r="CD795" s="26"/>
      <c r="CE795" s="26"/>
    </row>
    <row r="796" spans="21:83" s="13" customFormat="1">
      <c r="U796" s="17"/>
      <c r="BT796" s="26"/>
      <c r="BU796" s="26"/>
      <c r="BV796" s="26"/>
      <c r="BW796" s="26"/>
      <c r="BX796" s="26"/>
      <c r="BY796" s="26"/>
      <c r="BZ796" s="26"/>
      <c r="CA796" s="26"/>
      <c r="CB796" s="26"/>
      <c r="CC796" s="26"/>
      <c r="CD796" s="26"/>
      <c r="CE796" s="26"/>
    </row>
    <row r="797" spans="21:83" s="13" customFormat="1">
      <c r="U797" s="17"/>
      <c r="BT797" s="26"/>
      <c r="BU797" s="26"/>
      <c r="BV797" s="26"/>
      <c r="BW797" s="26"/>
      <c r="BX797" s="26"/>
      <c r="BY797" s="26"/>
      <c r="BZ797" s="26"/>
      <c r="CA797" s="26"/>
      <c r="CB797" s="26"/>
      <c r="CC797" s="26"/>
      <c r="CD797" s="26"/>
      <c r="CE797" s="26"/>
    </row>
    <row r="798" spans="21:83" s="13" customFormat="1">
      <c r="U798" s="17"/>
      <c r="BT798" s="26"/>
      <c r="BU798" s="26"/>
      <c r="BV798" s="26"/>
      <c r="BW798" s="26"/>
      <c r="BX798" s="26"/>
      <c r="BY798" s="26"/>
      <c r="BZ798" s="26"/>
      <c r="CA798" s="26"/>
      <c r="CB798" s="26"/>
      <c r="CC798" s="26"/>
      <c r="CD798" s="26"/>
      <c r="CE798" s="26"/>
    </row>
    <row r="799" spans="21:83" s="13" customFormat="1">
      <c r="U799" s="17"/>
      <c r="BT799" s="26"/>
      <c r="BU799" s="26"/>
      <c r="BV799" s="26"/>
      <c r="BW799" s="26"/>
      <c r="BX799" s="26"/>
      <c r="BY799" s="26"/>
      <c r="BZ799" s="26"/>
      <c r="CA799" s="26"/>
      <c r="CB799" s="26"/>
      <c r="CC799" s="26"/>
      <c r="CD799" s="26"/>
      <c r="CE799" s="26"/>
    </row>
    <row r="800" spans="21:83" s="13" customFormat="1">
      <c r="U800" s="17"/>
      <c r="BT800" s="26"/>
      <c r="BU800" s="26"/>
      <c r="BV800" s="26"/>
      <c r="BW800" s="26"/>
      <c r="BX800" s="26"/>
      <c r="BY800" s="26"/>
      <c r="BZ800" s="26"/>
      <c r="CA800" s="26"/>
      <c r="CB800" s="26"/>
      <c r="CC800" s="26"/>
      <c r="CD800" s="26"/>
      <c r="CE800" s="26"/>
    </row>
    <row r="801" spans="21:83" s="13" customFormat="1">
      <c r="U801" s="17"/>
      <c r="BT801" s="26"/>
      <c r="BU801" s="26"/>
      <c r="BV801" s="26"/>
      <c r="BW801" s="26"/>
      <c r="BX801" s="26"/>
      <c r="BY801" s="26"/>
      <c r="BZ801" s="26"/>
      <c r="CA801" s="26"/>
      <c r="CB801" s="26"/>
      <c r="CC801" s="26"/>
      <c r="CD801" s="26"/>
      <c r="CE801" s="26"/>
    </row>
    <row r="802" spans="21:83" s="13" customFormat="1">
      <c r="U802" s="17"/>
      <c r="BT802" s="26"/>
      <c r="BU802" s="26"/>
      <c r="BV802" s="26"/>
      <c r="BW802" s="26"/>
      <c r="BX802" s="26"/>
      <c r="BY802" s="26"/>
      <c r="BZ802" s="26"/>
      <c r="CA802" s="26"/>
      <c r="CB802" s="26"/>
      <c r="CC802" s="26"/>
      <c r="CD802" s="26"/>
      <c r="CE802" s="26"/>
    </row>
    <row r="803" spans="21:83" s="13" customFormat="1">
      <c r="U803" s="17"/>
      <c r="BT803" s="26"/>
      <c r="BU803" s="26"/>
      <c r="BV803" s="26"/>
      <c r="BW803" s="26"/>
      <c r="BX803" s="26"/>
      <c r="BY803" s="26"/>
      <c r="BZ803" s="26"/>
      <c r="CA803" s="26"/>
      <c r="CB803" s="26"/>
      <c r="CC803" s="26"/>
      <c r="CD803" s="26"/>
      <c r="CE803" s="26"/>
    </row>
    <row r="804" spans="21:83" s="13" customFormat="1">
      <c r="U804" s="17"/>
      <c r="BT804" s="26"/>
      <c r="BU804" s="26"/>
      <c r="BV804" s="26"/>
      <c r="BW804" s="26"/>
      <c r="BX804" s="26"/>
      <c r="BY804" s="26"/>
      <c r="BZ804" s="26"/>
      <c r="CA804" s="26"/>
      <c r="CB804" s="26"/>
      <c r="CC804" s="26"/>
      <c r="CD804" s="26"/>
      <c r="CE804" s="26"/>
    </row>
    <row r="805" spans="21:83" s="13" customFormat="1">
      <c r="U805" s="17"/>
      <c r="BT805" s="26"/>
      <c r="BU805" s="26"/>
      <c r="BV805" s="26"/>
      <c r="BW805" s="26"/>
      <c r="BX805" s="26"/>
      <c r="BY805" s="26"/>
      <c r="BZ805" s="26"/>
      <c r="CA805" s="26"/>
      <c r="CB805" s="26"/>
      <c r="CC805" s="26"/>
      <c r="CD805" s="26"/>
      <c r="CE805" s="26"/>
    </row>
    <row r="806" spans="21:83" s="13" customFormat="1">
      <c r="U806" s="17"/>
      <c r="BT806" s="26"/>
      <c r="BU806" s="26"/>
      <c r="BV806" s="26"/>
      <c r="BW806" s="26"/>
      <c r="BX806" s="26"/>
      <c r="BY806" s="26"/>
      <c r="BZ806" s="26"/>
      <c r="CA806" s="26"/>
      <c r="CB806" s="26"/>
      <c r="CC806" s="26"/>
      <c r="CD806" s="26"/>
      <c r="CE806" s="26"/>
    </row>
    <row r="807" spans="21:83" s="13" customFormat="1">
      <c r="U807" s="17"/>
      <c r="BT807" s="26"/>
      <c r="BU807" s="26"/>
      <c r="BV807" s="26"/>
      <c r="BW807" s="26"/>
      <c r="BX807" s="26"/>
      <c r="BY807" s="26"/>
      <c r="BZ807" s="26"/>
      <c r="CA807" s="26"/>
      <c r="CB807" s="26"/>
      <c r="CC807" s="26"/>
      <c r="CD807" s="26"/>
      <c r="CE807" s="26"/>
    </row>
    <row r="808" spans="21:83" s="13" customFormat="1">
      <c r="U808" s="17"/>
      <c r="BT808" s="26"/>
      <c r="BU808" s="26"/>
      <c r="BV808" s="26"/>
      <c r="BW808" s="26"/>
      <c r="BX808" s="26"/>
      <c r="BY808" s="26"/>
      <c r="BZ808" s="26"/>
      <c r="CA808" s="26"/>
      <c r="CB808" s="26"/>
      <c r="CC808" s="26"/>
      <c r="CD808" s="26"/>
      <c r="CE808" s="26"/>
    </row>
    <row r="809" spans="21:83" s="13" customFormat="1">
      <c r="U809" s="17"/>
      <c r="BT809" s="26"/>
      <c r="BU809" s="26"/>
      <c r="BV809" s="26"/>
      <c r="BW809" s="26"/>
      <c r="BX809" s="26"/>
      <c r="BY809" s="26"/>
      <c r="BZ809" s="26"/>
      <c r="CA809" s="26"/>
      <c r="CB809" s="26"/>
      <c r="CC809" s="26"/>
      <c r="CD809" s="26"/>
      <c r="CE809" s="26"/>
    </row>
    <row r="810" spans="21:83" s="13" customFormat="1">
      <c r="U810" s="17"/>
      <c r="BT810" s="26"/>
      <c r="BU810" s="26"/>
      <c r="BV810" s="26"/>
      <c r="BW810" s="26"/>
      <c r="BX810" s="26"/>
      <c r="BY810" s="26"/>
      <c r="BZ810" s="26"/>
      <c r="CA810" s="26"/>
      <c r="CB810" s="26"/>
      <c r="CC810" s="26"/>
      <c r="CD810" s="26"/>
      <c r="CE810" s="26"/>
    </row>
    <row r="811" spans="21:83" s="13" customFormat="1">
      <c r="U811" s="17"/>
      <c r="BT811" s="26"/>
      <c r="BU811" s="26"/>
      <c r="BV811" s="26"/>
      <c r="BW811" s="26"/>
      <c r="BX811" s="26"/>
      <c r="BY811" s="26"/>
      <c r="BZ811" s="26"/>
      <c r="CA811" s="26"/>
      <c r="CB811" s="26"/>
      <c r="CC811" s="26"/>
      <c r="CD811" s="26"/>
      <c r="CE811" s="26"/>
    </row>
    <row r="812" spans="21:83" s="13" customFormat="1">
      <c r="U812" s="17"/>
      <c r="BT812" s="26"/>
      <c r="BU812" s="26"/>
      <c r="BV812" s="26"/>
      <c r="BW812" s="26"/>
      <c r="BX812" s="26"/>
      <c r="BY812" s="26"/>
      <c r="BZ812" s="26"/>
      <c r="CA812" s="26"/>
      <c r="CB812" s="26"/>
      <c r="CC812" s="26"/>
      <c r="CD812" s="26"/>
      <c r="CE812" s="26"/>
    </row>
    <row r="813" spans="21:83" s="13" customFormat="1">
      <c r="U813" s="17"/>
      <c r="BT813" s="26"/>
      <c r="BU813" s="26"/>
      <c r="BV813" s="26"/>
      <c r="BW813" s="26"/>
      <c r="BX813" s="26"/>
      <c r="BY813" s="26"/>
      <c r="BZ813" s="26"/>
      <c r="CA813" s="26"/>
      <c r="CB813" s="26"/>
      <c r="CC813" s="26"/>
      <c r="CD813" s="26"/>
      <c r="CE813" s="26"/>
    </row>
    <row r="814" spans="21:83" s="13" customFormat="1">
      <c r="U814" s="17"/>
      <c r="BT814" s="26"/>
      <c r="BU814" s="26"/>
      <c r="BV814" s="26"/>
      <c r="BW814" s="26"/>
      <c r="BX814" s="26"/>
      <c r="BY814" s="26"/>
      <c r="BZ814" s="26"/>
      <c r="CA814" s="26"/>
      <c r="CB814" s="26"/>
      <c r="CC814" s="26"/>
      <c r="CD814" s="26"/>
      <c r="CE814" s="26"/>
    </row>
    <row r="815" spans="21:83" s="13" customFormat="1">
      <c r="U815" s="17"/>
      <c r="BT815" s="26"/>
      <c r="BU815" s="26"/>
      <c r="BV815" s="26"/>
      <c r="BW815" s="26"/>
      <c r="BX815" s="26"/>
      <c r="BY815" s="26"/>
      <c r="BZ815" s="26"/>
      <c r="CA815" s="26"/>
      <c r="CB815" s="26"/>
      <c r="CC815" s="26"/>
      <c r="CD815" s="26"/>
      <c r="CE815" s="26"/>
    </row>
    <row r="816" spans="21:83" s="13" customFormat="1">
      <c r="U816" s="17"/>
      <c r="BT816" s="26"/>
      <c r="BU816" s="26"/>
      <c r="BV816" s="26"/>
      <c r="BW816" s="26"/>
      <c r="BX816" s="26"/>
      <c r="BY816" s="26"/>
      <c r="BZ816" s="26"/>
      <c r="CA816" s="26"/>
      <c r="CB816" s="26"/>
      <c r="CC816" s="26"/>
      <c r="CD816" s="26"/>
      <c r="CE816" s="26"/>
    </row>
    <row r="817" spans="21:83" s="13" customFormat="1">
      <c r="U817" s="17"/>
      <c r="BT817" s="26"/>
      <c r="BU817" s="26"/>
      <c r="BV817" s="26"/>
      <c r="BW817" s="26"/>
      <c r="BX817" s="26"/>
      <c r="BY817" s="26"/>
      <c r="BZ817" s="26"/>
      <c r="CA817" s="26"/>
      <c r="CB817" s="26"/>
      <c r="CC817" s="26"/>
      <c r="CD817" s="26"/>
      <c r="CE817" s="26"/>
    </row>
    <row r="818" spans="21:83" s="13" customFormat="1">
      <c r="U818" s="17"/>
      <c r="BT818" s="26"/>
      <c r="BU818" s="26"/>
      <c r="BV818" s="26"/>
      <c r="BW818" s="26"/>
      <c r="BX818" s="26"/>
      <c r="BY818" s="26"/>
      <c r="BZ818" s="26"/>
      <c r="CA818" s="26"/>
      <c r="CB818" s="26"/>
      <c r="CC818" s="26"/>
      <c r="CD818" s="26"/>
      <c r="CE818" s="26"/>
    </row>
    <row r="819" spans="21:83" s="13" customFormat="1">
      <c r="U819" s="17"/>
      <c r="BT819" s="26"/>
      <c r="BU819" s="26"/>
      <c r="BV819" s="26"/>
      <c r="BW819" s="26"/>
      <c r="BX819" s="26"/>
      <c r="BY819" s="26"/>
      <c r="BZ819" s="26"/>
      <c r="CA819" s="26"/>
      <c r="CB819" s="26"/>
      <c r="CC819" s="26"/>
      <c r="CD819" s="26"/>
      <c r="CE819" s="26"/>
    </row>
    <row r="820" spans="21:83" s="13" customFormat="1">
      <c r="U820" s="17"/>
      <c r="BT820" s="26"/>
      <c r="BU820" s="26"/>
      <c r="BV820" s="26"/>
      <c r="BW820" s="26"/>
      <c r="BX820" s="26"/>
      <c r="BY820" s="26"/>
      <c r="BZ820" s="26"/>
      <c r="CA820" s="26"/>
      <c r="CB820" s="26"/>
      <c r="CC820" s="26"/>
      <c r="CD820" s="26"/>
      <c r="CE820" s="26"/>
    </row>
    <row r="821" spans="21:83" s="13" customFormat="1">
      <c r="U821" s="17"/>
      <c r="BT821" s="26"/>
      <c r="BU821" s="26"/>
      <c r="BV821" s="26"/>
      <c r="BW821" s="26"/>
      <c r="BX821" s="26"/>
      <c r="BY821" s="26"/>
      <c r="BZ821" s="26"/>
      <c r="CA821" s="26"/>
      <c r="CB821" s="26"/>
      <c r="CC821" s="26"/>
      <c r="CD821" s="26"/>
      <c r="CE821" s="26"/>
    </row>
    <row r="822" spans="21:83" s="13" customFormat="1">
      <c r="U822" s="17"/>
      <c r="BT822" s="26"/>
      <c r="BU822" s="26"/>
      <c r="BV822" s="26"/>
      <c r="BW822" s="26"/>
      <c r="BX822" s="26"/>
      <c r="BY822" s="26"/>
      <c r="BZ822" s="26"/>
      <c r="CA822" s="26"/>
      <c r="CB822" s="26"/>
      <c r="CC822" s="26"/>
      <c r="CD822" s="26"/>
      <c r="CE822" s="26"/>
    </row>
    <row r="823" spans="21:83" s="13" customFormat="1">
      <c r="U823" s="17"/>
      <c r="BT823" s="26"/>
      <c r="BU823" s="26"/>
      <c r="BV823" s="26"/>
      <c r="BW823" s="26"/>
      <c r="BX823" s="26"/>
      <c r="BY823" s="26"/>
      <c r="BZ823" s="26"/>
      <c r="CA823" s="26"/>
      <c r="CB823" s="26"/>
      <c r="CC823" s="26"/>
      <c r="CD823" s="26"/>
      <c r="CE823" s="26"/>
    </row>
    <row r="824" spans="21:83" s="13" customFormat="1">
      <c r="U824" s="17"/>
      <c r="BT824" s="26"/>
      <c r="BU824" s="26"/>
      <c r="BV824" s="26"/>
      <c r="BW824" s="26"/>
      <c r="BX824" s="26"/>
      <c r="BY824" s="26"/>
      <c r="BZ824" s="26"/>
      <c r="CA824" s="26"/>
      <c r="CB824" s="26"/>
      <c r="CC824" s="26"/>
      <c r="CD824" s="26"/>
      <c r="CE824" s="26"/>
    </row>
    <row r="825" spans="21:83" s="13" customFormat="1">
      <c r="U825" s="17"/>
      <c r="BT825" s="26"/>
      <c r="BU825" s="26"/>
      <c r="BV825" s="26"/>
      <c r="BW825" s="26"/>
      <c r="BX825" s="26"/>
      <c r="BY825" s="26"/>
      <c r="BZ825" s="26"/>
      <c r="CA825" s="26"/>
      <c r="CB825" s="26"/>
      <c r="CC825" s="26"/>
      <c r="CD825" s="26"/>
      <c r="CE825" s="26"/>
    </row>
    <row r="826" spans="21:83" s="13" customFormat="1">
      <c r="U826" s="17"/>
      <c r="BT826" s="26"/>
      <c r="BU826" s="26"/>
      <c r="BV826" s="26"/>
      <c r="BW826" s="26"/>
      <c r="BX826" s="26"/>
      <c r="BY826" s="26"/>
      <c r="BZ826" s="26"/>
      <c r="CA826" s="26"/>
      <c r="CB826" s="26"/>
      <c r="CC826" s="26"/>
      <c r="CD826" s="26"/>
      <c r="CE826" s="26"/>
    </row>
    <row r="827" spans="21:83" s="13" customFormat="1">
      <c r="U827" s="17"/>
      <c r="BT827" s="26"/>
      <c r="BU827" s="26"/>
      <c r="BV827" s="26"/>
      <c r="BW827" s="26"/>
      <c r="BX827" s="26"/>
      <c r="BY827" s="26"/>
      <c r="BZ827" s="26"/>
      <c r="CA827" s="26"/>
      <c r="CB827" s="26"/>
      <c r="CC827" s="26"/>
      <c r="CD827" s="26"/>
      <c r="CE827" s="26"/>
    </row>
    <row r="828" spans="21:83" s="13" customFormat="1">
      <c r="U828" s="17"/>
      <c r="BT828" s="26"/>
      <c r="BU828" s="26"/>
      <c r="BV828" s="26"/>
      <c r="BW828" s="26"/>
      <c r="BX828" s="26"/>
      <c r="BY828" s="26"/>
      <c r="BZ828" s="26"/>
      <c r="CA828" s="26"/>
      <c r="CB828" s="26"/>
      <c r="CC828" s="26"/>
      <c r="CD828" s="26"/>
      <c r="CE828" s="26"/>
    </row>
    <row r="829" spans="21:83" s="13" customFormat="1">
      <c r="U829" s="17"/>
      <c r="BT829" s="26"/>
      <c r="BU829" s="26"/>
      <c r="BV829" s="26"/>
      <c r="BW829" s="26"/>
      <c r="BX829" s="26"/>
      <c r="BY829" s="26"/>
      <c r="BZ829" s="26"/>
      <c r="CA829" s="26"/>
      <c r="CB829" s="26"/>
      <c r="CC829" s="26"/>
      <c r="CD829" s="26"/>
      <c r="CE829" s="26"/>
    </row>
    <row r="830" spans="21:83" s="13" customFormat="1">
      <c r="U830" s="17"/>
      <c r="BT830" s="26"/>
      <c r="BU830" s="26"/>
      <c r="BV830" s="26"/>
      <c r="BW830" s="26"/>
      <c r="BX830" s="26"/>
      <c r="BY830" s="26"/>
      <c r="BZ830" s="26"/>
      <c r="CA830" s="26"/>
      <c r="CB830" s="26"/>
      <c r="CC830" s="26"/>
      <c r="CD830" s="26"/>
      <c r="CE830" s="26"/>
    </row>
    <row r="831" spans="21:83" s="13" customFormat="1">
      <c r="U831" s="17"/>
      <c r="BT831" s="26"/>
      <c r="BU831" s="26"/>
      <c r="BV831" s="26"/>
      <c r="BW831" s="26"/>
      <c r="BX831" s="26"/>
      <c r="BY831" s="26"/>
      <c r="BZ831" s="26"/>
      <c r="CA831" s="26"/>
      <c r="CB831" s="26"/>
      <c r="CC831" s="26"/>
      <c r="CD831" s="26"/>
      <c r="CE831" s="26"/>
    </row>
    <row r="832" spans="21:83" s="13" customFormat="1">
      <c r="U832" s="17"/>
      <c r="BT832" s="26"/>
      <c r="BU832" s="26"/>
      <c r="BV832" s="26"/>
      <c r="BW832" s="26"/>
      <c r="BX832" s="26"/>
      <c r="BY832" s="26"/>
      <c r="BZ832" s="26"/>
      <c r="CA832" s="26"/>
      <c r="CB832" s="26"/>
      <c r="CC832" s="26"/>
      <c r="CD832" s="26"/>
      <c r="CE832" s="26"/>
    </row>
    <row r="833" spans="21:83" s="13" customFormat="1">
      <c r="U833" s="17"/>
      <c r="BT833" s="26"/>
      <c r="BU833" s="26"/>
      <c r="BV833" s="26"/>
      <c r="BW833" s="26"/>
      <c r="BX833" s="26"/>
      <c r="BY833" s="26"/>
      <c r="BZ833" s="26"/>
      <c r="CA833" s="26"/>
      <c r="CB833" s="26"/>
      <c r="CC833" s="26"/>
      <c r="CD833" s="26"/>
      <c r="CE833" s="26"/>
    </row>
    <row r="834" spans="21:83" s="13" customFormat="1">
      <c r="U834" s="17"/>
      <c r="BT834" s="26"/>
      <c r="BU834" s="26"/>
      <c r="BV834" s="26"/>
      <c r="BW834" s="26"/>
      <c r="BX834" s="26"/>
      <c r="BY834" s="26"/>
      <c r="BZ834" s="26"/>
      <c r="CA834" s="26"/>
      <c r="CB834" s="26"/>
      <c r="CC834" s="26"/>
      <c r="CD834" s="26"/>
      <c r="CE834" s="26"/>
    </row>
    <row r="835" spans="21:83" s="13" customFormat="1">
      <c r="U835" s="17"/>
      <c r="BT835" s="26"/>
      <c r="BU835" s="26"/>
      <c r="BV835" s="26"/>
      <c r="BW835" s="26"/>
      <c r="BX835" s="26"/>
      <c r="BY835" s="26"/>
      <c r="BZ835" s="26"/>
      <c r="CA835" s="26"/>
      <c r="CB835" s="26"/>
      <c r="CC835" s="26"/>
      <c r="CD835" s="26"/>
      <c r="CE835" s="26"/>
    </row>
    <row r="836" spans="21:83" s="13" customFormat="1">
      <c r="U836" s="17"/>
      <c r="BT836" s="26"/>
      <c r="BU836" s="26"/>
      <c r="BV836" s="26"/>
      <c r="BW836" s="26"/>
      <c r="BX836" s="26"/>
      <c r="BY836" s="26"/>
      <c r="BZ836" s="26"/>
      <c r="CA836" s="26"/>
      <c r="CB836" s="26"/>
      <c r="CC836" s="26"/>
      <c r="CD836" s="26"/>
      <c r="CE836" s="26"/>
    </row>
    <row r="837" spans="21:83" s="13" customFormat="1">
      <c r="U837" s="17"/>
      <c r="BT837" s="26"/>
      <c r="BU837" s="26"/>
      <c r="BV837" s="26"/>
      <c r="BW837" s="26"/>
      <c r="BX837" s="26"/>
      <c r="BY837" s="26"/>
      <c r="BZ837" s="26"/>
      <c r="CA837" s="26"/>
      <c r="CB837" s="26"/>
      <c r="CC837" s="26"/>
      <c r="CD837" s="26"/>
      <c r="CE837" s="26"/>
    </row>
    <row r="838" spans="21:83" s="13" customFormat="1">
      <c r="U838" s="17"/>
      <c r="BT838" s="26"/>
      <c r="BU838" s="26"/>
      <c r="BV838" s="26"/>
      <c r="BW838" s="26"/>
      <c r="BX838" s="26"/>
      <c r="BY838" s="26"/>
      <c r="BZ838" s="26"/>
      <c r="CA838" s="26"/>
      <c r="CB838" s="26"/>
      <c r="CC838" s="26"/>
      <c r="CD838" s="26"/>
      <c r="CE838" s="26"/>
    </row>
    <row r="839" spans="21:83" s="13" customFormat="1">
      <c r="U839" s="17"/>
      <c r="BT839" s="26"/>
      <c r="BU839" s="26"/>
      <c r="BV839" s="26"/>
      <c r="BW839" s="26"/>
      <c r="BX839" s="26"/>
      <c r="BY839" s="26"/>
      <c r="BZ839" s="26"/>
      <c r="CA839" s="26"/>
      <c r="CB839" s="26"/>
      <c r="CC839" s="26"/>
      <c r="CD839" s="26"/>
      <c r="CE839" s="26"/>
    </row>
    <row r="840" spans="21:83" s="13" customFormat="1">
      <c r="U840" s="17"/>
      <c r="BT840" s="26"/>
      <c r="BU840" s="26"/>
      <c r="BV840" s="26"/>
      <c r="BW840" s="26"/>
      <c r="BX840" s="26"/>
      <c r="BY840" s="26"/>
      <c r="BZ840" s="26"/>
      <c r="CA840" s="26"/>
      <c r="CB840" s="26"/>
      <c r="CC840" s="26"/>
      <c r="CD840" s="26"/>
      <c r="CE840" s="26"/>
    </row>
    <row r="841" spans="21:83" s="13" customFormat="1">
      <c r="U841" s="17"/>
      <c r="BT841" s="26"/>
      <c r="BU841" s="26"/>
      <c r="BV841" s="26"/>
      <c r="BW841" s="26"/>
      <c r="BX841" s="26"/>
      <c r="BY841" s="26"/>
      <c r="BZ841" s="26"/>
      <c r="CA841" s="26"/>
      <c r="CB841" s="26"/>
      <c r="CC841" s="26"/>
      <c r="CD841" s="26"/>
      <c r="CE841" s="26"/>
    </row>
    <row r="842" spans="21:83" s="13" customFormat="1">
      <c r="U842" s="17"/>
      <c r="BT842" s="26"/>
      <c r="BU842" s="26"/>
      <c r="BV842" s="26"/>
      <c r="BW842" s="26"/>
      <c r="BX842" s="26"/>
      <c r="BY842" s="26"/>
      <c r="BZ842" s="26"/>
      <c r="CA842" s="26"/>
      <c r="CB842" s="26"/>
      <c r="CC842" s="26"/>
      <c r="CD842" s="26"/>
      <c r="CE842" s="26"/>
    </row>
    <row r="843" spans="21:83" s="13" customFormat="1">
      <c r="U843" s="17"/>
      <c r="BT843" s="26"/>
      <c r="BU843" s="26"/>
      <c r="BV843" s="26"/>
      <c r="BW843" s="26"/>
      <c r="BX843" s="26"/>
      <c r="BY843" s="26"/>
      <c r="BZ843" s="26"/>
      <c r="CA843" s="26"/>
      <c r="CB843" s="26"/>
      <c r="CC843" s="26"/>
      <c r="CD843" s="26"/>
      <c r="CE843" s="26"/>
    </row>
    <row r="844" spans="21:83" s="13" customFormat="1">
      <c r="U844" s="17"/>
      <c r="BT844" s="26"/>
      <c r="BU844" s="26"/>
      <c r="BV844" s="26"/>
      <c r="BW844" s="26"/>
      <c r="BX844" s="26"/>
      <c r="BY844" s="26"/>
      <c r="BZ844" s="26"/>
      <c r="CA844" s="26"/>
      <c r="CB844" s="26"/>
      <c r="CC844" s="26"/>
      <c r="CD844" s="26"/>
      <c r="CE844" s="26"/>
    </row>
    <row r="845" spans="21:83" s="13" customFormat="1">
      <c r="U845" s="17"/>
      <c r="BT845" s="26"/>
      <c r="BU845" s="26"/>
      <c r="BV845" s="26"/>
      <c r="BW845" s="26"/>
      <c r="BX845" s="26"/>
      <c r="BY845" s="26"/>
      <c r="BZ845" s="26"/>
      <c r="CA845" s="26"/>
      <c r="CB845" s="26"/>
      <c r="CC845" s="26"/>
      <c r="CD845" s="26"/>
      <c r="CE845" s="26"/>
    </row>
    <row r="846" spans="21:83" s="13" customFormat="1">
      <c r="U846" s="17"/>
      <c r="BT846" s="26"/>
      <c r="BU846" s="26"/>
      <c r="BV846" s="26"/>
      <c r="BW846" s="26"/>
      <c r="BX846" s="26"/>
      <c r="BY846" s="26"/>
      <c r="BZ846" s="26"/>
      <c r="CA846" s="26"/>
      <c r="CB846" s="26"/>
      <c r="CC846" s="26"/>
      <c r="CD846" s="26"/>
      <c r="CE846" s="26"/>
    </row>
    <row r="847" spans="21:83" s="13" customFormat="1">
      <c r="U847" s="17"/>
      <c r="BT847" s="26"/>
      <c r="BU847" s="26"/>
      <c r="BV847" s="26"/>
      <c r="BW847" s="26"/>
      <c r="BX847" s="26"/>
      <c r="BY847" s="26"/>
      <c r="BZ847" s="26"/>
      <c r="CA847" s="26"/>
      <c r="CB847" s="26"/>
      <c r="CC847" s="26"/>
      <c r="CD847" s="26"/>
      <c r="CE847" s="26"/>
    </row>
    <row r="848" spans="21:83" s="13" customFormat="1">
      <c r="U848" s="17"/>
      <c r="BT848" s="26"/>
      <c r="BU848" s="26"/>
      <c r="BV848" s="26"/>
      <c r="BW848" s="26"/>
      <c r="BX848" s="26"/>
      <c r="BY848" s="26"/>
      <c r="BZ848" s="26"/>
      <c r="CA848" s="26"/>
      <c r="CB848" s="26"/>
      <c r="CC848" s="26"/>
      <c r="CD848" s="26"/>
      <c r="CE848" s="26"/>
    </row>
    <row r="849" spans="21:83" s="13" customFormat="1">
      <c r="U849" s="17"/>
      <c r="BT849" s="26"/>
      <c r="BU849" s="26"/>
      <c r="BV849" s="26"/>
      <c r="BW849" s="26"/>
      <c r="BX849" s="26"/>
      <c r="BY849" s="26"/>
      <c r="BZ849" s="26"/>
      <c r="CA849" s="26"/>
      <c r="CB849" s="26"/>
      <c r="CC849" s="26"/>
      <c r="CD849" s="26"/>
      <c r="CE849" s="26"/>
    </row>
    <row r="850" spans="21:83" s="13" customFormat="1">
      <c r="U850" s="17"/>
      <c r="BT850" s="26"/>
      <c r="BU850" s="26"/>
      <c r="BV850" s="26"/>
      <c r="BW850" s="26"/>
      <c r="BX850" s="26"/>
      <c r="BY850" s="26"/>
      <c r="BZ850" s="26"/>
      <c r="CA850" s="26"/>
      <c r="CB850" s="26"/>
      <c r="CC850" s="26"/>
      <c r="CD850" s="26"/>
      <c r="CE850" s="26"/>
    </row>
    <row r="851" spans="21:83" s="13" customFormat="1">
      <c r="U851" s="17"/>
      <c r="BT851" s="26"/>
      <c r="BU851" s="26"/>
      <c r="BV851" s="26"/>
      <c r="BW851" s="26"/>
      <c r="BX851" s="26"/>
      <c r="BY851" s="26"/>
      <c r="BZ851" s="26"/>
      <c r="CA851" s="26"/>
      <c r="CB851" s="26"/>
      <c r="CC851" s="26"/>
      <c r="CD851" s="26"/>
      <c r="CE851" s="26"/>
    </row>
    <row r="852" spans="21:83" s="13" customFormat="1">
      <c r="U852" s="17"/>
      <c r="BT852" s="26"/>
      <c r="BU852" s="26"/>
      <c r="BV852" s="26"/>
      <c r="BW852" s="26"/>
      <c r="BX852" s="26"/>
      <c r="BY852" s="26"/>
      <c r="BZ852" s="26"/>
      <c r="CA852" s="26"/>
      <c r="CB852" s="26"/>
      <c r="CC852" s="26"/>
      <c r="CD852" s="26"/>
      <c r="CE852" s="26"/>
    </row>
    <row r="853" spans="21:83" s="13" customFormat="1">
      <c r="U853" s="17"/>
      <c r="BT853" s="26"/>
      <c r="BU853" s="26"/>
      <c r="BV853" s="26"/>
      <c r="BW853" s="26"/>
      <c r="BX853" s="26"/>
      <c r="BY853" s="26"/>
      <c r="BZ853" s="26"/>
      <c r="CA853" s="26"/>
      <c r="CB853" s="26"/>
      <c r="CC853" s="26"/>
      <c r="CD853" s="26"/>
      <c r="CE853" s="26"/>
    </row>
    <row r="854" spans="21:83" s="13" customFormat="1">
      <c r="U854" s="17"/>
      <c r="BT854" s="26"/>
      <c r="BU854" s="26"/>
      <c r="BV854" s="26"/>
      <c r="BW854" s="26"/>
      <c r="BX854" s="26"/>
      <c r="BY854" s="26"/>
      <c r="BZ854" s="26"/>
      <c r="CA854" s="26"/>
      <c r="CB854" s="26"/>
      <c r="CC854" s="26"/>
      <c r="CD854" s="26"/>
      <c r="CE854" s="26"/>
    </row>
    <row r="855" spans="21:83" s="13" customFormat="1">
      <c r="U855" s="17"/>
      <c r="BT855" s="26"/>
      <c r="BU855" s="26"/>
      <c r="BV855" s="26"/>
      <c r="BW855" s="26"/>
      <c r="BX855" s="26"/>
      <c r="BY855" s="26"/>
      <c r="BZ855" s="26"/>
      <c r="CA855" s="26"/>
      <c r="CB855" s="26"/>
      <c r="CC855" s="26"/>
      <c r="CD855" s="26"/>
      <c r="CE855" s="26"/>
    </row>
    <row r="856" spans="21:83" s="13" customFormat="1">
      <c r="U856" s="17"/>
      <c r="BT856" s="26"/>
      <c r="BU856" s="26"/>
      <c r="BV856" s="26"/>
      <c r="BW856" s="26"/>
      <c r="BX856" s="26"/>
      <c r="BY856" s="26"/>
      <c r="BZ856" s="26"/>
      <c r="CA856" s="26"/>
      <c r="CB856" s="26"/>
      <c r="CC856" s="26"/>
      <c r="CD856" s="26"/>
      <c r="CE856" s="26"/>
    </row>
    <row r="857" spans="21:83" s="13" customFormat="1">
      <c r="U857" s="17"/>
      <c r="BT857" s="26"/>
      <c r="BU857" s="26"/>
      <c r="BV857" s="26"/>
      <c r="BW857" s="26"/>
      <c r="BX857" s="26"/>
      <c r="BY857" s="26"/>
      <c r="BZ857" s="26"/>
      <c r="CA857" s="26"/>
      <c r="CB857" s="26"/>
      <c r="CC857" s="26"/>
      <c r="CD857" s="26"/>
      <c r="CE857" s="26"/>
    </row>
    <row r="858" spans="21:83" s="13" customFormat="1">
      <c r="U858" s="17"/>
      <c r="BT858" s="26"/>
      <c r="BU858" s="26"/>
      <c r="BV858" s="26"/>
      <c r="BW858" s="26"/>
      <c r="BX858" s="26"/>
      <c r="BY858" s="26"/>
      <c r="BZ858" s="26"/>
      <c r="CA858" s="26"/>
      <c r="CB858" s="26"/>
      <c r="CC858" s="26"/>
      <c r="CD858" s="26"/>
      <c r="CE858" s="26"/>
    </row>
    <row r="859" spans="21:83" s="13" customFormat="1">
      <c r="U859" s="17"/>
      <c r="BT859" s="26"/>
      <c r="BU859" s="26"/>
      <c r="BV859" s="26"/>
      <c r="BW859" s="26"/>
      <c r="BX859" s="26"/>
      <c r="BY859" s="26"/>
      <c r="BZ859" s="26"/>
      <c r="CA859" s="26"/>
      <c r="CB859" s="26"/>
      <c r="CC859" s="26"/>
      <c r="CD859" s="26"/>
      <c r="CE859" s="26"/>
    </row>
    <row r="860" spans="21:83" s="13" customFormat="1">
      <c r="U860" s="17"/>
      <c r="BT860" s="26"/>
      <c r="BU860" s="26"/>
      <c r="BV860" s="26"/>
      <c r="BW860" s="26"/>
      <c r="BX860" s="26"/>
      <c r="BY860" s="26"/>
      <c r="BZ860" s="26"/>
      <c r="CA860" s="26"/>
      <c r="CB860" s="26"/>
      <c r="CC860" s="26"/>
      <c r="CD860" s="26"/>
      <c r="CE860" s="26"/>
    </row>
    <row r="861" spans="21:83" s="13" customFormat="1">
      <c r="U861" s="17"/>
      <c r="BT861" s="26"/>
      <c r="BU861" s="26"/>
      <c r="BV861" s="26"/>
      <c r="BW861" s="26"/>
      <c r="BX861" s="26"/>
      <c r="BY861" s="26"/>
      <c r="BZ861" s="26"/>
      <c r="CA861" s="26"/>
      <c r="CB861" s="26"/>
      <c r="CC861" s="26"/>
      <c r="CD861" s="26"/>
      <c r="CE861" s="26"/>
    </row>
    <row r="862" spans="21:83" s="13" customFormat="1">
      <c r="U862" s="17"/>
      <c r="BT862" s="26"/>
      <c r="BU862" s="26"/>
      <c r="BV862" s="26"/>
      <c r="BW862" s="26"/>
      <c r="BX862" s="26"/>
      <c r="BY862" s="26"/>
      <c r="BZ862" s="26"/>
      <c r="CA862" s="26"/>
      <c r="CB862" s="26"/>
      <c r="CC862" s="26"/>
      <c r="CD862" s="26"/>
      <c r="CE862" s="26"/>
    </row>
    <row r="863" spans="21:83" s="13" customFormat="1">
      <c r="U863" s="17"/>
      <c r="BT863" s="26"/>
      <c r="BU863" s="26"/>
      <c r="BV863" s="26"/>
      <c r="BW863" s="26"/>
      <c r="BX863" s="26"/>
      <c r="BY863" s="26"/>
      <c r="BZ863" s="26"/>
      <c r="CA863" s="26"/>
      <c r="CB863" s="26"/>
      <c r="CC863" s="26"/>
      <c r="CD863" s="26"/>
      <c r="CE863" s="26"/>
    </row>
    <row r="864" spans="21:83" s="13" customFormat="1">
      <c r="U864" s="17"/>
      <c r="BT864" s="26"/>
      <c r="BU864" s="26"/>
      <c r="BV864" s="26"/>
      <c r="BW864" s="26"/>
      <c r="BX864" s="26"/>
      <c r="BY864" s="26"/>
      <c r="BZ864" s="26"/>
      <c r="CA864" s="26"/>
      <c r="CB864" s="26"/>
      <c r="CC864" s="26"/>
      <c r="CD864" s="26"/>
      <c r="CE864" s="26"/>
    </row>
    <row r="865" spans="21:83" s="13" customFormat="1">
      <c r="U865" s="17"/>
      <c r="BT865" s="26"/>
      <c r="BU865" s="26"/>
      <c r="BV865" s="26"/>
      <c r="BW865" s="26"/>
      <c r="BX865" s="26"/>
      <c r="BY865" s="26"/>
      <c r="BZ865" s="26"/>
      <c r="CA865" s="26"/>
      <c r="CB865" s="26"/>
      <c r="CC865" s="26"/>
      <c r="CD865" s="26"/>
      <c r="CE865" s="26"/>
    </row>
    <row r="866" spans="21:83" s="13" customFormat="1">
      <c r="U866" s="17"/>
      <c r="BT866" s="26"/>
      <c r="BU866" s="26"/>
      <c r="BV866" s="26"/>
      <c r="BW866" s="26"/>
      <c r="BX866" s="26"/>
      <c r="BY866" s="26"/>
      <c r="BZ866" s="26"/>
      <c r="CA866" s="26"/>
      <c r="CB866" s="26"/>
      <c r="CC866" s="26"/>
      <c r="CD866" s="26"/>
      <c r="CE866" s="26"/>
    </row>
    <row r="867" spans="21:83" s="13" customFormat="1">
      <c r="U867" s="17"/>
      <c r="BT867" s="26"/>
      <c r="BU867" s="26"/>
      <c r="BV867" s="26"/>
      <c r="BW867" s="26"/>
      <c r="BX867" s="26"/>
      <c r="BY867" s="26"/>
      <c r="BZ867" s="26"/>
      <c r="CA867" s="26"/>
      <c r="CB867" s="26"/>
      <c r="CC867" s="26"/>
      <c r="CD867" s="26"/>
      <c r="CE867" s="26"/>
    </row>
    <row r="868" spans="21:83" s="13" customFormat="1">
      <c r="U868" s="17"/>
      <c r="BT868" s="26"/>
      <c r="BU868" s="26"/>
      <c r="BV868" s="26"/>
      <c r="BW868" s="26"/>
      <c r="BX868" s="26"/>
      <c r="BY868" s="26"/>
      <c r="BZ868" s="26"/>
      <c r="CA868" s="26"/>
      <c r="CB868" s="26"/>
      <c r="CC868" s="26"/>
      <c r="CD868" s="26"/>
      <c r="CE868" s="26"/>
    </row>
    <row r="869" spans="21:83" s="13" customFormat="1">
      <c r="U869" s="17"/>
      <c r="BT869" s="26"/>
      <c r="BU869" s="26"/>
      <c r="BV869" s="26"/>
      <c r="BW869" s="26"/>
      <c r="BX869" s="26"/>
      <c r="BY869" s="26"/>
      <c r="BZ869" s="26"/>
      <c r="CA869" s="26"/>
      <c r="CB869" s="26"/>
      <c r="CC869" s="26"/>
      <c r="CD869" s="26"/>
      <c r="CE869" s="26"/>
    </row>
    <row r="870" spans="21:83" s="13" customFormat="1">
      <c r="U870" s="17"/>
      <c r="BT870" s="26"/>
      <c r="BU870" s="26"/>
      <c r="BV870" s="26"/>
      <c r="BW870" s="26"/>
      <c r="BX870" s="26"/>
      <c r="BY870" s="26"/>
      <c r="BZ870" s="26"/>
      <c r="CA870" s="26"/>
      <c r="CB870" s="26"/>
      <c r="CC870" s="26"/>
      <c r="CD870" s="26"/>
      <c r="CE870" s="26"/>
    </row>
    <row r="871" spans="21:83" s="13" customFormat="1">
      <c r="U871" s="17"/>
      <c r="BT871" s="26"/>
      <c r="BU871" s="26"/>
      <c r="BV871" s="26"/>
      <c r="BW871" s="26"/>
      <c r="BX871" s="26"/>
      <c r="BY871" s="26"/>
      <c r="BZ871" s="26"/>
      <c r="CA871" s="26"/>
      <c r="CB871" s="26"/>
      <c r="CC871" s="26"/>
      <c r="CD871" s="26"/>
      <c r="CE871" s="26"/>
    </row>
    <row r="872" spans="21:83" s="13" customFormat="1">
      <c r="U872" s="17"/>
      <c r="BT872" s="26"/>
      <c r="BU872" s="26"/>
      <c r="BV872" s="26"/>
      <c r="BW872" s="26"/>
      <c r="BX872" s="26"/>
      <c r="BY872" s="26"/>
      <c r="BZ872" s="26"/>
      <c r="CA872" s="26"/>
      <c r="CB872" s="26"/>
      <c r="CC872" s="26"/>
      <c r="CD872" s="26"/>
      <c r="CE872" s="26"/>
    </row>
    <row r="873" spans="21:83" s="13" customFormat="1">
      <c r="U873" s="17"/>
      <c r="BT873" s="26"/>
      <c r="BU873" s="26"/>
      <c r="BV873" s="26"/>
      <c r="BW873" s="26"/>
      <c r="BX873" s="26"/>
      <c r="BY873" s="26"/>
      <c r="BZ873" s="26"/>
      <c r="CA873" s="26"/>
      <c r="CB873" s="26"/>
      <c r="CC873" s="26"/>
      <c r="CD873" s="26"/>
      <c r="CE873" s="26"/>
    </row>
    <row r="874" spans="21:83" s="13" customFormat="1">
      <c r="U874" s="17"/>
      <c r="BT874" s="26"/>
      <c r="BU874" s="26"/>
      <c r="BV874" s="26"/>
      <c r="BW874" s="26"/>
      <c r="BX874" s="26"/>
      <c r="BY874" s="26"/>
      <c r="BZ874" s="26"/>
      <c r="CA874" s="26"/>
      <c r="CB874" s="26"/>
      <c r="CC874" s="26"/>
      <c r="CD874" s="26"/>
      <c r="CE874" s="26"/>
    </row>
    <row r="875" spans="21:83" s="13" customFormat="1">
      <c r="U875" s="17"/>
      <c r="BT875" s="26"/>
      <c r="BU875" s="26"/>
      <c r="BV875" s="26"/>
      <c r="BW875" s="26"/>
      <c r="BX875" s="26"/>
      <c r="BY875" s="26"/>
      <c r="BZ875" s="26"/>
      <c r="CA875" s="26"/>
      <c r="CB875" s="26"/>
      <c r="CC875" s="26"/>
      <c r="CD875" s="26"/>
      <c r="CE875" s="26"/>
    </row>
    <row r="876" spans="21:83" s="13" customFormat="1">
      <c r="U876" s="17"/>
      <c r="BT876" s="26"/>
      <c r="BU876" s="26"/>
      <c r="BV876" s="26"/>
      <c r="BW876" s="26"/>
      <c r="BX876" s="26"/>
      <c r="BY876" s="26"/>
      <c r="BZ876" s="26"/>
      <c r="CA876" s="26"/>
      <c r="CB876" s="26"/>
      <c r="CC876" s="26"/>
      <c r="CD876" s="26"/>
      <c r="CE876" s="26"/>
    </row>
    <row r="877" spans="21:83" s="13" customFormat="1">
      <c r="U877" s="17"/>
      <c r="BT877" s="26"/>
      <c r="BU877" s="26"/>
      <c r="BV877" s="26"/>
      <c r="BW877" s="26"/>
      <c r="BX877" s="26"/>
      <c r="BY877" s="26"/>
      <c r="BZ877" s="26"/>
      <c r="CA877" s="26"/>
      <c r="CB877" s="26"/>
      <c r="CC877" s="26"/>
      <c r="CD877" s="26"/>
      <c r="CE877" s="26"/>
    </row>
    <row r="878" spans="21:83" s="13" customFormat="1">
      <c r="U878" s="17"/>
      <c r="BT878" s="26"/>
      <c r="BU878" s="26"/>
      <c r="BV878" s="26"/>
      <c r="BW878" s="26"/>
      <c r="BX878" s="26"/>
      <c r="BY878" s="26"/>
      <c r="BZ878" s="26"/>
      <c r="CA878" s="26"/>
      <c r="CB878" s="26"/>
      <c r="CC878" s="26"/>
      <c r="CD878" s="26"/>
      <c r="CE878" s="26"/>
    </row>
    <row r="879" spans="21:83" s="13" customFormat="1">
      <c r="U879" s="17"/>
      <c r="BT879" s="26"/>
      <c r="BU879" s="26"/>
      <c r="BV879" s="26"/>
      <c r="BW879" s="26"/>
      <c r="BX879" s="26"/>
      <c r="BY879" s="26"/>
      <c r="BZ879" s="26"/>
      <c r="CA879" s="26"/>
      <c r="CB879" s="26"/>
      <c r="CC879" s="26"/>
      <c r="CD879" s="26"/>
      <c r="CE879" s="26"/>
    </row>
    <row r="880" spans="21:83" s="13" customFormat="1">
      <c r="U880" s="17"/>
      <c r="BT880" s="26"/>
      <c r="BU880" s="26"/>
      <c r="BV880" s="26"/>
      <c r="BW880" s="26"/>
      <c r="BX880" s="26"/>
      <c r="BY880" s="26"/>
      <c r="BZ880" s="26"/>
      <c r="CA880" s="26"/>
      <c r="CB880" s="26"/>
      <c r="CC880" s="26"/>
      <c r="CD880" s="26"/>
      <c r="CE880" s="26"/>
    </row>
    <row r="881" spans="21:83" s="13" customFormat="1">
      <c r="U881" s="17"/>
      <c r="BT881" s="26"/>
      <c r="BU881" s="26"/>
      <c r="BV881" s="26"/>
      <c r="BW881" s="26"/>
      <c r="BX881" s="26"/>
      <c r="BY881" s="26"/>
      <c r="BZ881" s="26"/>
      <c r="CA881" s="26"/>
      <c r="CB881" s="26"/>
      <c r="CC881" s="26"/>
      <c r="CD881" s="26"/>
      <c r="CE881" s="26"/>
    </row>
    <row r="882" spans="21:83" s="13" customFormat="1">
      <c r="U882" s="17"/>
      <c r="BT882" s="26"/>
      <c r="BU882" s="26"/>
      <c r="BV882" s="26"/>
      <c r="BW882" s="26"/>
      <c r="BX882" s="26"/>
      <c r="BY882" s="26"/>
      <c r="BZ882" s="26"/>
      <c r="CA882" s="26"/>
      <c r="CB882" s="26"/>
      <c r="CC882" s="26"/>
      <c r="CD882" s="26"/>
      <c r="CE882" s="26"/>
    </row>
    <row r="883" spans="21:83" s="13" customFormat="1">
      <c r="U883" s="17"/>
      <c r="BT883" s="26"/>
      <c r="BU883" s="26"/>
      <c r="BV883" s="26"/>
      <c r="BW883" s="26"/>
      <c r="BX883" s="26"/>
      <c r="BY883" s="26"/>
      <c r="BZ883" s="26"/>
      <c r="CA883" s="26"/>
      <c r="CB883" s="26"/>
      <c r="CC883" s="26"/>
      <c r="CD883" s="26"/>
      <c r="CE883" s="26"/>
    </row>
    <row r="884" spans="21:83" s="13" customFormat="1">
      <c r="U884" s="17"/>
      <c r="BT884" s="26"/>
      <c r="BU884" s="26"/>
      <c r="BV884" s="26"/>
      <c r="BW884" s="26"/>
      <c r="BX884" s="26"/>
      <c r="BY884" s="26"/>
      <c r="BZ884" s="26"/>
      <c r="CA884" s="26"/>
      <c r="CB884" s="26"/>
      <c r="CC884" s="26"/>
      <c r="CD884" s="26"/>
      <c r="CE884" s="26"/>
    </row>
    <row r="885" spans="21:83" s="13" customFormat="1">
      <c r="U885" s="17"/>
      <c r="BT885" s="26"/>
      <c r="BU885" s="26"/>
      <c r="BV885" s="26"/>
      <c r="BW885" s="26"/>
      <c r="BX885" s="26"/>
      <c r="BY885" s="26"/>
      <c r="BZ885" s="26"/>
      <c r="CA885" s="26"/>
      <c r="CB885" s="26"/>
      <c r="CC885" s="26"/>
      <c r="CD885" s="26"/>
      <c r="CE885" s="26"/>
    </row>
    <row r="886" spans="21:83" s="13" customFormat="1">
      <c r="U886" s="17"/>
      <c r="BT886" s="26"/>
      <c r="BU886" s="26"/>
      <c r="BV886" s="26"/>
      <c r="BW886" s="26"/>
      <c r="BX886" s="26"/>
      <c r="BY886" s="26"/>
      <c r="BZ886" s="26"/>
      <c r="CA886" s="26"/>
      <c r="CB886" s="26"/>
      <c r="CC886" s="26"/>
      <c r="CD886" s="26"/>
      <c r="CE886" s="26"/>
    </row>
    <row r="887" spans="21:83" s="13" customFormat="1">
      <c r="U887" s="17"/>
      <c r="BT887" s="26"/>
      <c r="BU887" s="26"/>
      <c r="BV887" s="26"/>
      <c r="BW887" s="26"/>
      <c r="BX887" s="26"/>
      <c r="BY887" s="26"/>
      <c r="BZ887" s="26"/>
      <c r="CA887" s="26"/>
      <c r="CB887" s="26"/>
      <c r="CC887" s="26"/>
      <c r="CD887" s="26"/>
      <c r="CE887" s="26"/>
    </row>
    <row r="888" spans="21:83" s="13" customFormat="1">
      <c r="U888" s="17"/>
      <c r="BT888" s="26"/>
      <c r="BU888" s="26"/>
      <c r="BV888" s="26"/>
      <c r="BW888" s="26"/>
      <c r="BX888" s="26"/>
      <c r="BY888" s="26"/>
      <c r="BZ888" s="26"/>
      <c r="CA888" s="26"/>
      <c r="CB888" s="26"/>
      <c r="CC888" s="26"/>
      <c r="CD888" s="26"/>
      <c r="CE888" s="26"/>
    </row>
    <row r="889" spans="21:83" s="13" customFormat="1">
      <c r="U889" s="17"/>
      <c r="BT889" s="26"/>
      <c r="BU889" s="26"/>
      <c r="BV889" s="26"/>
      <c r="BW889" s="26"/>
      <c r="BX889" s="26"/>
      <c r="BY889" s="26"/>
      <c r="BZ889" s="26"/>
      <c r="CA889" s="26"/>
      <c r="CB889" s="26"/>
      <c r="CC889" s="26"/>
      <c r="CD889" s="26"/>
      <c r="CE889" s="26"/>
    </row>
    <row r="890" spans="21:83" s="13" customFormat="1">
      <c r="U890" s="17"/>
      <c r="BT890" s="26"/>
      <c r="BU890" s="26"/>
      <c r="BV890" s="26"/>
      <c r="BW890" s="26"/>
      <c r="BX890" s="26"/>
      <c r="BY890" s="26"/>
      <c r="BZ890" s="26"/>
      <c r="CA890" s="26"/>
      <c r="CB890" s="26"/>
      <c r="CC890" s="26"/>
      <c r="CD890" s="26"/>
      <c r="CE890" s="26"/>
    </row>
    <row r="891" spans="21:83" s="13" customFormat="1">
      <c r="U891" s="17"/>
      <c r="BT891" s="26"/>
      <c r="BU891" s="26"/>
      <c r="BV891" s="26"/>
      <c r="BW891" s="26"/>
      <c r="BX891" s="26"/>
      <c r="BY891" s="26"/>
      <c r="BZ891" s="26"/>
      <c r="CA891" s="26"/>
      <c r="CB891" s="26"/>
      <c r="CC891" s="26"/>
      <c r="CD891" s="26"/>
      <c r="CE891" s="26"/>
    </row>
    <row r="892" spans="21:83" s="13" customFormat="1">
      <c r="U892" s="17"/>
      <c r="BT892" s="26"/>
      <c r="BU892" s="26"/>
      <c r="BV892" s="26"/>
      <c r="BW892" s="26"/>
      <c r="BX892" s="26"/>
      <c r="BY892" s="26"/>
      <c r="BZ892" s="26"/>
      <c r="CA892" s="26"/>
      <c r="CB892" s="26"/>
      <c r="CC892" s="26"/>
      <c r="CD892" s="26"/>
      <c r="CE892" s="26"/>
    </row>
    <row r="893" spans="21:83" s="13" customFormat="1">
      <c r="U893" s="17"/>
      <c r="BT893" s="26"/>
      <c r="BU893" s="26"/>
      <c r="BV893" s="26"/>
      <c r="BW893" s="26"/>
      <c r="BX893" s="26"/>
      <c r="BY893" s="26"/>
      <c r="BZ893" s="26"/>
      <c r="CA893" s="26"/>
      <c r="CB893" s="26"/>
      <c r="CC893" s="26"/>
      <c r="CD893" s="26"/>
      <c r="CE893" s="26"/>
    </row>
    <row r="894" spans="21:83" s="13" customFormat="1">
      <c r="U894" s="17"/>
      <c r="BT894" s="26"/>
      <c r="BU894" s="26"/>
      <c r="BV894" s="26"/>
      <c r="BW894" s="26"/>
      <c r="BX894" s="26"/>
      <c r="BY894" s="26"/>
      <c r="BZ894" s="26"/>
      <c r="CA894" s="26"/>
      <c r="CB894" s="26"/>
      <c r="CC894" s="26"/>
      <c r="CD894" s="26"/>
      <c r="CE894" s="26"/>
    </row>
    <row r="895" spans="21:83" s="13" customFormat="1">
      <c r="U895" s="17"/>
      <c r="BT895" s="26"/>
      <c r="BU895" s="26"/>
      <c r="BV895" s="26"/>
      <c r="BW895" s="26"/>
      <c r="BX895" s="26"/>
      <c r="BY895" s="26"/>
      <c r="BZ895" s="26"/>
      <c r="CA895" s="26"/>
      <c r="CB895" s="26"/>
      <c r="CC895" s="26"/>
      <c r="CD895" s="26"/>
      <c r="CE895" s="26"/>
    </row>
    <row r="896" spans="21:83" s="13" customFormat="1">
      <c r="U896" s="17"/>
      <c r="BT896" s="26"/>
      <c r="BU896" s="26"/>
      <c r="BV896" s="26"/>
      <c r="BW896" s="26"/>
      <c r="BX896" s="26"/>
      <c r="BY896" s="26"/>
      <c r="BZ896" s="26"/>
      <c r="CA896" s="26"/>
      <c r="CB896" s="26"/>
      <c r="CC896" s="26"/>
      <c r="CD896" s="26"/>
      <c r="CE896" s="26"/>
    </row>
    <row r="897" spans="21:83" s="13" customFormat="1">
      <c r="U897" s="17"/>
      <c r="BT897" s="26"/>
      <c r="BU897" s="26"/>
      <c r="BV897" s="26"/>
      <c r="BW897" s="26"/>
      <c r="BX897" s="26"/>
      <c r="BY897" s="26"/>
      <c r="BZ897" s="26"/>
      <c r="CA897" s="26"/>
      <c r="CB897" s="26"/>
      <c r="CC897" s="26"/>
      <c r="CD897" s="26"/>
      <c r="CE897" s="26"/>
    </row>
    <row r="898" spans="21:83" s="13" customFormat="1">
      <c r="U898" s="17"/>
      <c r="BT898" s="26"/>
      <c r="BU898" s="26"/>
      <c r="BV898" s="26"/>
      <c r="BW898" s="26"/>
      <c r="BX898" s="26"/>
      <c r="BY898" s="26"/>
      <c r="BZ898" s="26"/>
      <c r="CA898" s="26"/>
      <c r="CB898" s="26"/>
      <c r="CC898" s="26"/>
      <c r="CD898" s="26"/>
      <c r="CE898" s="26"/>
    </row>
    <row r="899" spans="21:83" s="13" customFormat="1">
      <c r="U899" s="17"/>
      <c r="BT899" s="26"/>
      <c r="BU899" s="26"/>
      <c r="BV899" s="26"/>
      <c r="BW899" s="26"/>
      <c r="BX899" s="26"/>
      <c r="BY899" s="26"/>
      <c r="BZ899" s="26"/>
      <c r="CA899" s="26"/>
      <c r="CB899" s="26"/>
      <c r="CC899" s="26"/>
      <c r="CD899" s="26"/>
      <c r="CE899" s="26"/>
    </row>
    <row r="900" spans="21:83" s="13" customFormat="1">
      <c r="U900" s="17"/>
      <c r="BT900" s="26"/>
      <c r="BU900" s="26"/>
      <c r="BV900" s="26"/>
      <c r="BW900" s="26"/>
      <c r="BX900" s="26"/>
      <c r="BY900" s="26"/>
      <c r="BZ900" s="26"/>
      <c r="CA900" s="26"/>
      <c r="CB900" s="26"/>
      <c r="CC900" s="26"/>
      <c r="CD900" s="26"/>
      <c r="CE900" s="26"/>
    </row>
    <row r="901" spans="21:83" s="13" customFormat="1">
      <c r="U901" s="17"/>
      <c r="BT901" s="26"/>
      <c r="BU901" s="26"/>
      <c r="BV901" s="26"/>
      <c r="BW901" s="26"/>
      <c r="BX901" s="26"/>
      <c r="BY901" s="26"/>
      <c r="BZ901" s="26"/>
      <c r="CA901" s="26"/>
      <c r="CB901" s="26"/>
      <c r="CC901" s="26"/>
      <c r="CD901" s="26"/>
      <c r="CE901" s="26"/>
    </row>
    <row r="902" spans="21:83" s="13" customFormat="1">
      <c r="U902" s="17"/>
      <c r="BT902" s="26"/>
      <c r="BU902" s="26"/>
      <c r="BV902" s="26"/>
      <c r="BW902" s="26"/>
      <c r="BX902" s="26"/>
      <c r="BY902" s="26"/>
      <c r="BZ902" s="26"/>
      <c r="CA902" s="26"/>
      <c r="CB902" s="26"/>
      <c r="CC902" s="26"/>
      <c r="CD902" s="26"/>
      <c r="CE902" s="26"/>
    </row>
    <row r="903" spans="21:83" s="13" customFormat="1">
      <c r="U903" s="17"/>
      <c r="BT903" s="26"/>
      <c r="BU903" s="26"/>
      <c r="BV903" s="26"/>
      <c r="BW903" s="26"/>
      <c r="BX903" s="26"/>
      <c r="BY903" s="26"/>
      <c r="BZ903" s="26"/>
      <c r="CA903" s="26"/>
      <c r="CB903" s="26"/>
      <c r="CC903" s="26"/>
      <c r="CD903" s="26"/>
      <c r="CE903" s="26"/>
    </row>
    <row r="904" spans="21:83" s="13" customFormat="1">
      <c r="U904" s="17"/>
      <c r="BT904" s="26"/>
      <c r="BU904" s="26"/>
      <c r="BV904" s="26"/>
      <c r="BW904" s="26"/>
      <c r="BX904" s="26"/>
      <c r="BY904" s="26"/>
      <c r="BZ904" s="26"/>
      <c r="CA904" s="26"/>
      <c r="CB904" s="26"/>
      <c r="CC904" s="26"/>
      <c r="CD904" s="26"/>
      <c r="CE904" s="26"/>
    </row>
    <row r="905" spans="21:83" s="13" customFormat="1">
      <c r="U905" s="17"/>
      <c r="BT905" s="26"/>
      <c r="BU905" s="26"/>
      <c r="BV905" s="26"/>
      <c r="BW905" s="26"/>
      <c r="BX905" s="26"/>
      <c r="BY905" s="26"/>
      <c r="BZ905" s="26"/>
      <c r="CA905" s="26"/>
      <c r="CB905" s="26"/>
      <c r="CC905" s="26"/>
      <c r="CD905" s="26"/>
      <c r="CE905" s="26"/>
    </row>
    <row r="906" spans="21:83" s="13" customFormat="1">
      <c r="U906" s="17"/>
      <c r="BT906" s="26"/>
      <c r="BU906" s="26"/>
      <c r="BV906" s="26"/>
      <c r="BW906" s="26"/>
      <c r="BX906" s="26"/>
      <c r="BY906" s="26"/>
      <c r="BZ906" s="26"/>
      <c r="CA906" s="26"/>
      <c r="CB906" s="26"/>
      <c r="CC906" s="26"/>
      <c r="CD906" s="26"/>
      <c r="CE906" s="26"/>
    </row>
    <row r="907" spans="21:83" s="13" customFormat="1">
      <c r="U907" s="17"/>
      <c r="BT907" s="26"/>
      <c r="BU907" s="26"/>
      <c r="BV907" s="26"/>
      <c r="BW907" s="26"/>
      <c r="BX907" s="26"/>
      <c r="BY907" s="26"/>
      <c r="BZ907" s="26"/>
      <c r="CA907" s="26"/>
      <c r="CB907" s="26"/>
      <c r="CC907" s="26"/>
      <c r="CD907" s="26"/>
      <c r="CE907" s="26"/>
    </row>
    <row r="908" spans="21:83" s="13" customFormat="1">
      <c r="U908" s="17"/>
      <c r="BT908" s="26"/>
      <c r="BU908" s="26"/>
      <c r="BV908" s="26"/>
      <c r="BW908" s="26"/>
      <c r="BX908" s="26"/>
      <c r="BY908" s="26"/>
      <c r="BZ908" s="26"/>
      <c r="CA908" s="26"/>
      <c r="CB908" s="26"/>
      <c r="CC908" s="26"/>
      <c r="CD908" s="26"/>
      <c r="CE908" s="26"/>
    </row>
    <row r="909" spans="21:83" s="13" customFormat="1">
      <c r="U909" s="17"/>
      <c r="BT909" s="26"/>
      <c r="BU909" s="26"/>
      <c r="BV909" s="26"/>
      <c r="BW909" s="26"/>
      <c r="BX909" s="26"/>
      <c r="BY909" s="26"/>
      <c r="BZ909" s="26"/>
      <c r="CA909" s="26"/>
      <c r="CB909" s="26"/>
      <c r="CC909" s="26"/>
      <c r="CD909" s="26"/>
      <c r="CE909" s="26"/>
    </row>
    <row r="910" spans="21:83" s="13" customFormat="1">
      <c r="U910" s="17"/>
      <c r="BT910" s="26"/>
      <c r="BU910" s="26"/>
      <c r="BV910" s="26"/>
      <c r="BW910" s="26"/>
      <c r="BX910" s="26"/>
      <c r="BY910" s="26"/>
      <c r="BZ910" s="26"/>
      <c r="CA910" s="26"/>
      <c r="CB910" s="26"/>
      <c r="CC910" s="26"/>
      <c r="CD910" s="26"/>
      <c r="CE910" s="26"/>
    </row>
    <row r="911" spans="21:83" s="13" customFormat="1">
      <c r="U911" s="17"/>
      <c r="BT911" s="26"/>
      <c r="BU911" s="26"/>
      <c r="BV911" s="26"/>
      <c r="BW911" s="26"/>
      <c r="BX911" s="26"/>
      <c r="BY911" s="26"/>
      <c r="BZ911" s="26"/>
      <c r="CA911" s="26"/>
      <c r="CB911" s="26"/>
      <c r="CC911" s="26"/>
      <c r="CD911" s="26"/>
      <c r="CE911" s="26"/>
    </row>
    <row r="912" spans="21:83" s="13" customFormat="1">
      <c r="U912" s="17"/>
      <c r="BT912" s="26"/>
      <c r="BU912" s="26"/>
      <c r="BV912" s="26"/>
      <c r="BW912" s="26"/>
      <c r="BX912" s="26"/>
      <c r="BY912" s="26"/>
      <c r="BZ912" s="26"/>
      <c r="CA912" s="26"/>
      <c r="CB912" s="26"/>
      <c r="CC912" s="26"/>
      <c r="CD912" s="26"/>
      <c r="CE912" s="26"/>
    </row>
    <row r="913" spans="21:83" s="13" customFormat="1">
      <c r="U913" s="17"/>
      <c r="BT913" s="26"/>
      <c r="BU913" s="26"/>
      <c r="BV913" s="26"/>
      <c r="BW913" s="26"/>
      <c r="BX913" s="26"/>
      <c r="BY913" s="26"/>
      <c r="BZ913" s="26"/>
      <c r="CA913" s="26"/>
      <c r="CB913" s="26"/>
      <c r="CC913" s="26"/>
      <c r="CD913" s="26"/>
      <c r="CE913" s="26"/>
    </row>
    <row r="914" spans="21:83" s="13" customFormat="1">
      <c r="U914" s="17"/>
      <c r="BT914" s="26"/>
      <c r="BU914" s="26"/>
      <c r="BV914" s="26"/>
      <c r="BW914" s="26"/>
      <c r="BX914" s="26"/>
      <c r="BY914" s="26"/>
      <c r="BZ914" s="26"/>
      <c r="CA914" s="26"/>
      <c r="CB914" s="26"/>
      <c r="CC914" s="26"/>
      <c r="CD914" s="26"/>
      <c r="CE914" s="26"/>
    </row>
    <row r="915" spans="21:83" s="13" customFormat="1">
      <c r="U915" s="17"/>
      <c r="BT915" s="26"/>
      <c r="BU915" s="26"/>
      <c r="BV915" s="26"/>
      <c r="BW915" s="26"/>
      <c r="BX915" s="26"/>
      <c r="BY915" s="26"/>
      <c r="BZ915" s="26"/>
      <c r="CA915" s="26"/>
      <c r="CB915" s="26"/>
      <c r="CC915" s="26"/>
      <c r="CD915" s="26"/>
      <c r="CE915" s="26"/>
    </row>
    <row r="916" spans="21:83" s="13" customFormat="1">
      <c r="U916" s="17"/>
      <c r="BT916" s="26"/>
      <c r="BU916" s="26"/>
      <c r="BV916" s="26"/>
      <c r="BW916" s="26"/>
      <c r="BX916" s="26"/>
      <c r="BY916" s="26"/>
      <c r="BZ916" s="26"/>
      <c r="CA916" s="26"/>
      <c r="CB916" s="26"/>
      <c r="CC916" s="26"/>
      <c r="CD916" s="26"/>
      <c r="CE916" s="26"/>
    </row>
    <row r="917" spans="21:83" s="13" customFormat="1">
      <c r="U917" s="17"/>
      <c r="BT917" s="26"/>
      <c r="BU917" s="26"/>
      <c r="BV917" s="26"/>
      <c r="BW917" s="26"/>
      <c r="BX917" s="26"/>
      <c r="BY917" s="26"/>
      <c r="BZ917" s="26"/>
      <c r="CA917" s="26"/>
      <c r="CB917" s="26"/>
      <c r="CC917" s="26"/>
      <c r="CD917" s="26"/>
      <c r="CE917" s="26"/>
    </row>
    <row r="918" spans="21:83" s="13" customFormat="1">
      <c r="U918" s="17"/>
      <c r="BT918" s="26"/>
      <c r="BU918" s="26"/>
      <c r="BV918" s="26"/>
      <c r="BW918" s="26"/>
      <c r="BX918" s="26"/>
      <c r="BY918" s="26"/>
      <c r="BZ918" s="26"/>
      <c r="CA918" s="26"/>
      <c r="CB918" s="26"/>
      <c r="CC918" s="26"/>
      <c r="CD918" s="26"/>
      <c r="CE918" s="26"/>
    </row>
    <row r="919" spans="21:83" s="13" customFormat="1">
      <c r="U919" s="17"/>
      <c r="BT919" s="26"/>
      <c r="BU919" s="26"/>
      <c r="BV919" s="26"/>
      <c r="BW919" s="26"/>
      <c r="BX919" s="26"/>
      <c r="BY919" s="26"/>
      <c r="BZ919" s="26"/>
      <c r="CA919" s="26"/>
      <c r="CB919" s="26"/>
      <c r="CC919" s="26"/>
      <c r="CD919" s="26"/>
      <c r="CE919" s="26"/>
    </row>
    <row r="920" spans="21:83" s="13" customFormat="1">
      <c r="U920" s="17"/>
      <c r="BT920" s="26"/>
      <c r="BU920" s="26"/>
      <c r="BV920" s="26"/>
      <c r="BW920" s="26"/>
      <c r="BX920" s="26"/>
      <c r="BY920" s="26"/>
      <c r="BZ920" s="26"/>
      <c r="CA920" s="26"/>
      <c r="CB920" s="26"/>
      <c r="CC920" s="26"/>
      <c r="CD920" s="26"/>
      <c r="CE920" s="26"/>
    </row>
    <row r="921" spans="21:83" s="13" customFormat="1">
      <c r="U921" s="17"/>
      <c r="BT921" s="26"/>
      <c r="BU921" s="26"/>
      <c r="BV921" s="26"/>
      <c r="BW921" s="26"/>
      <c r="BX921" s="26"/>
      <c r="BY921" s="26"/>
      <c r="BZ921" s="26"/>
      <c r="CA921" s="26"/>
      <c r="CB921" s="26"/>
      <c r="CC921" s="26"/>
      <c r="CD921" s="26"/>
      <c r="CE921" s="26"/>
    </row>
    <row r="922" spans="21:83" s="13" customFormat="1">
      <c r="U922" s="17"/>
      <c r="BT922" s="26"/>
      <c r="BU922" s="26"/>
      <c r="BV922" s="26"/>
      <c r="BW922" s="26"/>
      <c r="BX922" s="26"/>
      <c r="BY922" s="26"/>
      <c r="BZ922" s="26"/>
      <c r="CA922" s="26"/>
      <c r="CB922" s="26"/>
      <c r="CC922" s="26"/>
      <c r="CD922" s="26"/>
      <c r="CE922" s="26"/>
    </row>
    <row r="923" spans="21:83" s="13" customFormat="1">
      <c r="U923" s="17"/>
      <c r="BT923" s="26"/>
      <c r="BU923" s="26"/>
      <c r="BV923" s="26"/>
      <c r="BW923" s="26"/>
      <c r="BX923" s="26"/>
      <c r="BY923" s="26"/>
      <c r="BZ923" s="26"/>
      <c r="CA923" s="26"/>
      <c r="CB923" s="26"/>
      <c r="CC923" s="26"/>
      <c r="CD923" s="26"/>
      <c r="CE923" s="26"/>
    </row>
    <row r="924" spans="21:83" s="13" customFormat="1">
      <c r="U924" s="17"/>
      <c r="BT924" s="26"/>
      <c r="BU924" s="26"/>
      <c r="BV924" s="26"/>
      <c r="BW924" s="26"/>
      <c r="BX924" s="26"/>
      <c r="BY924" s="26"/>
      <c r="BZ924" s="26"/>
      <c r="CA924" s="26"/>
      <c r="CB924" s="26"/>
      <c r="CC924" s="26"/>
      <c r="CD924" s="26"/>
      <c r="CE924" s="26"/>
    </row>
    <row r="925" spans="21:83" s="13" customFormat="1">
      <c r="U925" s="17"/>
      <c r="BT925" s="26"/>
      <c r="BU925" s="26"/>
      <c r="BV925" s="26"/>
      <c r="BW925" s="26"/>
      <c r="BX925" s="26"/>
      <c r="BY925" s="26"/>
      <c r="BZ925" s="26"/>
      <c r="CA925" s="26"/>
      <c r="CB925" s="26"/>
      <c r="CC925" s="26"/>
      <c r="CD925" s="26"/>
      <c r="CE925" s="26"/>
    </row>
    <row r="926" spans="21:83" s="13" customFormat="1">
      <c r="U926" s="17"/>
      <c r="BT926" s="26"/>
      <c r="BU926" s="26"/>
      <c r="BV926" s="26"/>
      <c r="BW926" s="26"/>
      <c r="BX926" s="26"/>
      <c r="BY926" s="26"/>
      <c r="BZ926" s="26"/>
      <c r="CA926" s="26"/>
      <c r="CB926" s="26"/>
      <c r="CC926" s="26"/>
      <c r="CD926" s="26"/>
      <c r="CE926" s="26"/>
    </row>
    <row r="927" spans="21:83" s="13" customFormat="1">
      <c r="U927" s="17"/>
      <c r="BT927" s="26"/>
      <c r="BU927" s="26"/>
      <c r="BV927" s="26"/>
      <c r="BW927" s="26"/>
      <c r="BX927" s="26"/>
      <c r="BY927" s="26"/>
      <c r="BZ927" s="26"/>
      <c r="CA927" s="26"/>
      <c r="CB927" s="26"/>
      <c r="CC927" s="26"/>
      <c r="CD927" s="26"/>
      <c r="CE927" s="26"/>
    </row>
    <row r="928" spans="21:83" s="13" customFormat="1">
      <c r="U928" s="17"/>
      <c r="BT928" s="26"/>
      <c r="BU928" s="26"/>
      <c r="BV928" s="26"/>
      <c r="BW928" s="26"/>
      <c r="BX928" s="26"/>
      <c r="BY928" s="26"/>
      <c r="BZ928" s="26"/>
      <c r="CA928" s="26"/>
      <c r="CB928" s="26"/>
      <c r="CC928" s="26"/>
      <c r="CD928" s="26"/>
      <c r="CE928" s="26"/>
    </row>
    <row r="929" spans="21:83" s="13" customFormat="1">
      <c r="U929" s="17"/>
      <c r="BT929" s="26"/>
      <c r="BU929" s="26"/>
      <c r="BV929" s="26"/>
      <c r="BW929" s="26"/>
      <c r="BX929" s="26"/>
      <c r="BY929" s="26"/>
      <c r="BZ929" s="26"/>
      <c r="CA929" s="26"/>
      <c r="CB929" s="26"/>
      <c r="CC929" s="26"/>
      <c r="CD929" s="26"/>
      <c r="CE929" s="26"/>
    </row>
    <row r="930" spans="21:83" s="13" customFormat="1">
      <c r="U930" s="17"/>
      <c r="BT930" s="26"/>
      <c r="BU930" s="26"/>
      <c r="BV930" s="26"/>
      <c r="BW930" s="26"/>
      <c r="BX930" s="26"/>
      <c r="BY930" s="26"/>
      <c r="BZ930" s="26"/>
      <c r="CA930" s="26"/>
      <c r="CB930" s="26"/>
      <c r="CC930" s="26"/>
      <c r="CD930" s="26"/>
      <c r="CE930" s="26"/>
    </row>
    <row r="931" spans="21:83" s="13" customFormat="1">
      <c r="U931" s="17"/>
      <c r="BT931" s="26"/>
      <c r="BU931" s="26"/>
      <c r="BV931" s="26"/>
      <c r="BW931" s="26"/>
      <c r="BX931" s="26"/>
      <c r="BY931" s="26"/>
      <c r="BZ931" s="26"/>
      <c r="CA931" s="26"/>
      <c r="CB931" s="26"/>
      <c r="CC931" s="26"/>
      <c r="CD931" s="26"/>
      <c r="CE931" s="26"/>
    </row>
    <row r="932" spans="21:83" s="13" customFormat="1">
      <c r="U932" s="17"/>
      <c r="BT932" s="26"/>
      <c r="BU932" s="26"/>
      <c r="BV932" s="26"/>
      <c r="BW932" s="26"/>
      <c r="BX932" s="26"/>
      <c r="BY932" s="26"/>
      <c r="BZ932" s="26"/>
      <c r="CA932" s="26"/>
      <c r="CB932" s="26"/>
      <c r="CC932" s="26"/>
      <c r="CD932" s="26"/>
      <c r="CE932" s="26"/>
    </row>
    <row r="933" spans="21:83" s="13" customFormat="1">
      <c r="U933" s="17"/>
      <c r="BT933" s="26"/>
      <c r="BU933" s="26"/>
      <c r="BV933" s="26"/>
      <c r="BW933" s="26"/>
      <c r="BX933" s="26"/>
      <c r="BY933" s="26"/>
      <c r="BZ933" s="26"/>
      <c r="CA933" s="26"/>
      <c r="CB933" s="26"/>
      <c r="CC933" s="26"/>
      <c r="CD933" s="26"/>
      <c r="CE933" s="26"/>
    </row>
    <row r="934" spans="21:83" s="13" customFormat="1">
      <c r="U934" s="17"/>
      <c r="BT934" s="26"/>
      <c r="BU934" s="26"/>
      <c r="BV934" s="26"/>
      <c r="BW934" s="26"/>
      <c r="BX934" s="26"/>
      <c r="BY934" s="26"/>
      <c r="BZ934" s="26"/>
      <c r="CA934" s="26"/>
      <c r="CB934" s="26"/>
      <c r="CC934" s="26"/>
      <c r="CD934" s="26"/>
      <c r="CE934" s="26"/>
    </row>
    <row r="935" spans="21:83" s="13" customFormat="1">
      <c r="U935" s="17"/>
      <c r="BT935" s="26"/>
      <c r="BU935" s="26"/>
      <c r="BV935" s="26"/>
      <c r="BW935" s="26"/>
      <c r="BX935" s="26"/>
      <c r="BY935" s="26"/>
      <c r="BZ935" s="26"/>
      <c r="CA935" s="26"/>
      <c r="CB935" s="26"/>
      <c r="CC935" s="26"/>
      <c r="CD935" s="26"/>
      <c r="CE935" s="26"/>
    </row>
    <row r="936" spans="21:83" s="13" customFormat="1">
      <c r="U936" s="17"/>
      <c r="BT936" s="26"/>
      <c r="BU936" s="26"/>
      <c r="BV936" s="26"/>
      <c r="BW936" s="26"/>
      <c r="BX936" s="26"/>
      <c r="BY936" s="26"/>
      <c r="BZ936" s="26"/>
      <c r="CA936" s="26"/>
      <c r="CB936" s="26"/>
      <c r="CC936" s="26"/>
      <c r="CD936" s="26"/>
      <c r="CE936" s="26"/>
    </row>
    <row r="937" spans="21:83" s="13" customFormat="1">
      <c r="U937" s="17"/>
      <c r="BT937" s="26"/>
      <c r="BU937" s="26"/>
      <c r="BV937" s="26"/>
      <c r="BW937" s="26"/>
      <c r="BX937" s="26"/>
      <c r="BY937" s="26"/>
      <c r="BZ937" s="26"/>
      <c r="CA937" s="26"/>
      <c r="CB937" s="26"/>
      <c r="CC937" s="26"/>
      <c r="CD937" s="26"/>
      <c r="CE937" s="26"/>
    </row>
    <row r="938" spans="21:83" s="13" customFormat="1">
      <c r="U938" s="17"/>
      <c r="BT938" s="26"/>
      <c r="BU938" s="26"/>
      <c r="BV938" s="26"/>
      <c r="BW938" s="26"/>
      <c r="BX938" s="26"/>
      <c r="BY938" s="26"/>
      <c r="BZ938" s="26"/>
      <c r="CA938" s="26"/>
      <c r="CB938" s="26"/>
      <c r="CC938" s="26"/>
      <c r="CD938" s="26"/>
      <c r="CE938" s="26"/>
    </row>
    <row r="939" spans="21:83" s="13" customFormat="1">
      <c r="U939" s="17"/>
      <c r="BT939" s="26"/>
      <c r="BU939" s="26"/>
      <c r="BV939" s="26"/>
      <c r="BW939" s="26"/>
      <c r="BX939" s="26"/>
      <c r="BY939" s="26"/>
      <c r="BZ939" s="26"/>
      <c r="CA939" s="26"/>
      <c r="CB939" s="26"/>
      <c r="CC939" s="26"/>
      <c r="CD939" s="26"/>
      <c r="CE939" s="26"/>
    </row>
    <row r="940" spans="21:83" s="13" customFormat="1">
      <c r="U940" s="17"/>
      <c r="BT940" s="26"/>
      <c r="BU940" s="26"/>
      <c r="BV940" s="26"/>
      <c r="BW940" s="26"/>
      <c r="BX940" s="26"/>
      <c r="BY940" s="26"/>
      <c r="BZ940" s="26"/>
      <c r="CA940" s="26"/>
      <c r="CB940" s="26"/>
      <c r="CC940" s="26"/>
      <c r="CD940" s="26"/>
      <c r="CE940" s="26"/>
    </row>
    <row r="941" spans="21:83" s="13" customFormat="1">
      <c r="U941" s="17"/>
      <c r="BT941" s="26"/>
      <c r="BU941" s="26"/>
      <c r="BV941" s="26"/>
      <c r="BW941" s="26"/>
      <c r="BX941" s="26"/>
      <c r="BY941" s="26"/>
      <c r="BZ941" s="26"/>
      <c r="CA941" s="26"/>
      <c r="CB941" s="26"/>
      <c r="CC941" s="26"/>
      <c r="CD941" s="26"/>
      <c r="CE941" s="26"/>
    </row>
    <row r="942" spans="21:83" s="13" customFormat="1">
      <c r="U942" s="17"/>
      <c r="BT942" s="26"/>
      <c r="BU942" s="26"/>
      <c r="BV942" s="26"/>
      <c r="BW942" s="26"/>
      <c r="BX942" s="26"/>
      <c r="BY942" s="26"/>
      <c r="BZ942" s="26"/>
      <c r="CA942" s="26"/>
      <c r="CB942" s="26"/>
      <c r="CC942" s="26"/>
      <c r="CD942" s="26"/>
      <c r="CE942" s="26"/>
    </row>
    <row r="943" spans="21:83" s="13" customFormat="1">
      <c r="U943" s="17"/>
      <c r="BT943" s="26"/>
      <c r="BU943" s="26"/>
      <c r="BV943" s="26"/>
      <c r="BW943" s="26"/>
      <c r="BX943" s="26"/>
      <c r="BY943" s="26"/>
      <c r="BZ943" s="26"/>
      <c r="CA943" s="26"/>
      <c r="CB943" s="26"/>
      <c r="CC943" s="26"/>
      <c r="CD943" s="26"/>
      <c r="CE943" s="26"/>
    </row>
    <row r="944" spans="21:83" s="13" customFormat="1">
      <c r="U944" s="17"/>
      <c r="BT944" s="26"/>
      <c r="BU944" s="26"/>
      <c r="BV944" s="26"/>
      <c r="BW944" s="26"/>
      <c r="BX944" s="26"/>
      <c r="BY944" s="26"/>
      <c r="BZ944" s="26"/>
      <c r="CA944" s="26"/>
      <c r="CB944" s="26"/>
      <c r="CC944" s="26"/>
      <c r="CD944" s="26"/>
      <c r="CE944" s="26"/>
    </row>
    <row r="945" spans="21:83" s="13" customFormat="1">
      <c r="U945" s="17"/>
      <c r="BT945" s="26"/>
      <c r="BU945" s="26"/>
      <c r="BV945" s="26"/>
      <c r="BW945" s="26"/>
      <c r="BX945" s="26"/>
      <c r="BY945" s="26"/>
      <c r="BZ945" s="26"/>
      <c r="CA945" s="26"/>
      <c r="CB945" s="26"/>
      <c r="CC945" s="26"/>
      <c r="CD945" s="26"/>
      <c r="CE945" s="26"/>
    </row>
    <row r="946" spans="21:83" s="13" customFormat="1">
      <c r="U946" s="17"/>
      <c r="BT946" s="26"/>
      <c r="BU946" s="26"/>
      <c r="BV946" s="26"/>
      <c r="BW946" s="26"/>
      <c r="BX946" s="26"/>
      <c r="BY946" s="26"/>
      <c r="BZ946" s="26"/>
      <c r="CA946" s="26"/>
      <c r="CB946" s="26"/>
      <c r="CC946" s="26"/>
      <c r="CD946" s="26"/>
      <c r="CE946" s="26"/>
    </row>
    <row r="947" spans="21:83" s="13" customFormat="1">
      <c r="U947" s="17"/>
      <c r="BT947" s="26"/>
      <c r="BU947" s="26"/>
      <c r="BV947" s="26"/>
      <c r="BW947" s="26"/>
      <c r="BX947" s="26"/>
      <c r="BY947" s="26"/>
      <c r="BZ947" s="26"/>
      <c r="CA947" s="26"/>
      <c r="CB947" s="26"/>
      <c r="CC947" s="26"/>
      <c r="CD947" s="26"/>
      <c r="CE947" s="26"/>
    </row>
    <row r="948" spans="21:83" s="13" customFormat="1">
      <c r="U948" s="17"/>
      <c r="BT948" s="26"/>
      <c r="BU948" s="26"/>
      <c r="BV948" s="26"/>
      <c r="BW948" s="26"/>
      <c r="BX948" s="26"/>
      <c r="BY948" s="26"/>
      <c r="BZ948" s="26"/>
      <c r="CA948" s="26"/>
      <c r="CB948" s="26"/>
      <c r="CC948" s="26"/>
      <c r="CD948" s="26"/>
      <c r="CE948" s="26"/>
    </row>
    <row r="949" spans="21:83" s="13" customFormat="1">
      <c r="U949" s="17"/>
      <c r="BT949" s="26"/>
      <c r="BU949" s="26"/>
      <c r="BV949" s="26"/>
      <c r="BW949" s="26"/>
      <c r="BX949" s="26"/>
      <c r="BY949" s="26"/>
      <c r="BZ949" s="26"/>
      <c r="CA949" s="26"/>
      <c r="CB949" s="26"/>
      <c r="CC949" s="26"/>
      <c r="CD949" s="26"/>
      <c r="CE949" s="26"/>
    </row>
    <row r="950" spans="21:83" s="13" customFormat="1">
      <c r="U950" s="17"/>
      <c r="BT950" s="26"/>
      <c r="BU950" s="26"/>
      <c r="BV950" s="26"/>
      <c r="BW950" s="26"/>
      <c r="BX950" s="26"/>
      <c r="BY950" s="26"/>
      <c r="BZ950" s="26"/>
      <c r="CA950" s="26"/>
      <c r="CB950" s="26"/>
      <c r="CC950" s="26"/>
      <c r="CD950" s="26"/>
      <c r="CE950" s="26"/>
    </row>
    <row r="951" spans="21:83" s="13" customFormat="1">
      <c r="U951" s="17"/>
      <c r="BT951" s="26"/>
      <c r="BU951" s="26"/>
      <c r="BV951" s="26"/>
      <c r="BW951" s="26"/>
      <c r="BX951" s="26"/>
      <c r="BY951" s="26"/>
      <c r="BZ951" s="26"/>
      <c r="CA951" s="26"/>
      <c r="CB951" s="26"/>
      <c r="CC951" s="26"/>
      <c r="CD951" s="26"/>
      <c r="CE951" s="26"/>
    </row>
    <row r="952" spans="21:83" s="13" customFormat="1">
      <c r="U952" s="17"/>
      <c r="BT952" s="26"/>
      <c r="BU952" s="26"/>
      <c r="BV952" s="26"/>
      <c r="BW952" s="26"/>
      <c r="BX952" s="26"/>
      <c r="BY952" s="26"/>
      <c r="BZ952" s="26"/>
      <c r="CA952" s="26"/>
      <c r="CB952" s="26"/>
      <c r="CC952" s="26"/>
      <c r="CD952" s="26"/>
      <c r="CE952" s="26"/>
    </row>
    <row r="953" spans="21:83" s="13" customFormat="1">
      <c r="U953" s="17"/>
      <c r="BT953" s="26"/>
      <c r="BU953" s="26"/>
      <c r="BV953" s="26"/>
      <c r="BW953" s="26"/>
      <c r="BX953" s="26"/>
      <c r="BY953" s="26"/>
      <c r="BZ953" s="26"/>
      <c r="CA953" s="26"/>
      <c r="CB953" s="26"/>
      <c r="CC953" s="26"/>
      <c r="CD953" s="26"/>
      <c r="CE953" s="26"/>
    </row>
    <row r="954" spans="21:83" s="13" customFormat="1">
      <c r="U954" s="17"/>
      <c r="BT954" s="26"/>
      <c r="BU954" s="26"/>
      <c r="BV954" s="26"/>
      <c r="BW954" s="26"/>
      <c r="BX954" s="26"/>
      <c r="BY954" s="26"/>
      <c r="BZ954" s="26"/>
      <c r="CA954" s="26"/>
      <c r="CB954" s="26"/>
      <c r="CC954" s="26"/>
      <c r="CD954" s="26"/>
      <c r="CE954" s="26"/>
    </row>
    <row r="955" spans="21:83" s="13" customFormat="1">
      <c r="U955" s="17"/>
      <c r="BT955" s="26"/>
      <c r="BU955" s="26"/>
      <c r="BV955" s="26"/>
      <c r="BW955" s="26"/>
      <c r="BX955" s="26"/>
      <c r="BY955" s="26"/>
      <c r="BZ955" s="26"/>
      <c r="CA955" s="26"/>
      <c r="CB955" s="26"/>
      <c r="CC955" s="26"/>
      <c r="CD955" s="26"/>
      <c r="CE955" s="26"/>
    </row>
    <row r="956" spans="21:83" s="13" customFormat="1">
      <c r="U956" s="17"/>
      <c r="BT956" s="26"/>
      <c r="BU956" s="26"/>
      <c r="BV956" s="26"/>
      <c r="BW956" s="26"/>
      <c r="BX956" s="26"/>
      <c r="BY956" s="26"/>
      <c r="BZ956" s="26"/>
      <c r="CA956" s="26"/>
      <c r="CB956" s="26"/>
      <c r="CC956" s="26"/>
      <c r="CD956" s="26"/>
      <c r="CE956" s="26"/>
    </row>
    <row r="957" spans="21:83" s="13" customFormat="1">
      <c r="U957" s="17"/>
      <c r="BT957" s="26"/>
      <c r="BU957" s="26"/>
      <c r="BV957" s="26"/>
      <c r="BW957" s="26"/>
      <c r="BX957" s="26"/>
      <c r="BY957" s="26"/>
      <c r="BZ957" s="26"/>
      <c r="CA957" s="26"/>
      <c r="CB957" s="26"/>
      <c r="CC957" s="26"/>
      <c r="CD957" s="26"/>
      <c r="CE957" s="26"/>
    </row>
    <row r="958" spans="21:83" s="13" customFormat="1">
      <c r="U958" s="17"/>
      <c r="BT958" s="26"/>
      <c r="BU958" s="26"/>
      <c r="BV958" s="26"/>
      <c r="BW958" s="26"/>
      <c r="BX958" s="26"/>
      <c r="BY958" s="26"/>
      <c r="BZ958" s="26"/>
      <c r="CA958" s="26"/>
      <c r="CB958" s="26"/>
      <c r="CC958" s="26"/>
      <c r="CD958" s="26"/>
      <c r="CE958" s="26"/>
    </row>
    <row r="959" spans="21:83" s="13" customFormat="1">
      <c r="U959" s="17"/>
      <c r="BT959" s="26"/>
      <c r="BU959" s="26"/>
      <c r="BV959" s="26"/>
      <c r="BW959" s="26"/>
      <c r="BX959" s="26"/>
      <c r="BY959" s="26"/>
      <c r="BZ959" s="26"/>
      <c r="CA959" s="26"/>
      <c r="CB959" s="26"/>
      <c r="CC959" s="26"/>
      <c r="CD959" s="26"/>
      <c r="CE959" s="26"/>
    </row>
    <row r="960" spans="21:83" s="13" customFormat="1">
      <c r="U960" s="17"/>
      <c r="BT960" s="26"/>
      <c r="BU960" s="26"/>
      <c r="BV960" s="26"/>
      <c r="BW960" s="26"/>
      <c r="BX960" s="26"/>
      <c r="BY960" s="26"/>
      <c r="BZ960" s="26"/>
      <c r="CA960" s="26"/>
      <c r="CB960" s="26"/>
      <c r="CC960" s="26"/>
      <c r="CD960" s="26"/>
      <c r="CE960" s="26"/>
    </row>
    <row r="961" spans="21:83" s="13" customFormat="1">
      <c r="U961" s="17"/>
      <c r="BT961" s="26"/>
      <c r="BU961" s="26"/>
      <c r="BV961" s="26"/>
      <c r="BW961" s="26"/>
      <c r="BX961" s="26"/>
      <c r="BY961" s="26"/>
      <c r="BZ961" s="26"/>
      <c r="CA961" s="26"/>
      <c r="CB961" s="26"/>
      <c r="CC961" s="26"/>
      <c r="CD961" s="26"/>
      <c r="CE961" s="26"/>
    </row>
    <row r="962" spans="21:83" s="13" customFormat="1">
      <c r="U962" s="17"/>
      <c r="BT962" s="26"/>
      <c r="BU962" s="26"/>
      <c r="BV962" s="26"/>
      <c r="BW962" s="26"/>
      <c r="BX962" s="26"/>
      <c r="BY962" s="26"/>
      <c r="BZ962" s="26"/>
      <c r="CA962" s="26"/>
      <c r="CB962" s="26"/>
      <c r="CC962" s="26"/>
      <c r="CD962" s="26"/>
      <c r="CE962" s="26"/>
    </row>
    <row r="963" spans="21:83" s="13" customFormat="1">
      <c r="U963" s="17"/>
      <c r="BT963" s="26"/>
      <c r="BU963" s="26"/>
      <c r="BV963" s="26"/>
      <c r="BW963" s="26"/>
      <c r="BX963" s="26"/>
      <c r="BY963" s="26"/>
      <c r="BZ963" s="26"/>
      <c r="CA963" s="26"/>
      <c r="CB963" s="26"/>
      <c r="CC963" s="26"/>
      <c r="CD963" s="26"/>
      <c r="CE963" s="26"/>
    </row>
    <row r="964" spans="21:83" s="13" customFormat="1">
      <c r="U964" s="17"/>
      <c r="BT964" s="26"/>
      <c r="BU964" s="26"/>
      <c r="BV964" s="26"/>
      <c r="BW964" s="26"/>
      <c r="BX964" s="26"/>
      <c r="BY964" s="26"/>
      <c r="BZ964" s="26"/>
      <c r="CA964" s="26"/>
      <c r="CB964" s="26"/>
      <c r="CC964" s="26"/>
      <c r="CD964" s="26"/>
      <c r="CE964" s="26"/>
    </row>
    <row r="965" spans="21:83" s="13" customFormat="1">
      <c r="U965" s="17"/>
      <c r="BT965" s="26"/>
      <c r="BU965" s="26"/>
      <c r="BV965" s="26"/>
      <c r="BW965" s="26"/>
      <c r="BX965" s="26"/>
      <c r="BY965" s="26"/>
      <c r="BZ965" s="26"/>
      <c r="CA965" s="26"/>
      <c r="CB965" s="26"/>
      <c r="CC965" s="26"/>
      <c r="CD965" s="26"/>
      <c r="CE965" s="26"/>
    </row>
    <row r="966" spans="21:83" s="13" customFormat="1">
      <c r="U966" s="17"/>
      <c r="BT966" s="26"/>
      <c r="BU966" s="26"/>
      <c r="BV966" s="26"/>
      <c r="BW966" s="26"/>
      <c r="BX966" s="26"/>
      <c r="BY966" s="26"/>
      <c r="BZ966" s="26"/>
      <c r="CA966" s="26"/>
      <c r="CB966" s="26"/>
      <c r="CC966" s="26"/>
      <c r="CD966" s="26"/>
      <c r="CE966" s="26"/>
    </row>
    <row r="967" spans="21:83" s="13" customFormat="1">
      <c r="U967" s="17"/>
      <c r="BT967" s="26"/>
      <c r="BU967" s="26"/>
      <c r="BV967" s="26"/>
      <c r="BW967" s="26"/>
      <c r="BX967" s="26"/>
      <c r="BY967" s="26"/>
      <c r="BZ967" s="26"/>
      <c r="CA967" s="26"/>
      <c r="CB967" s="26"/>
      <c r="CC967" s="26"/>
      <c r="CD967" s="26"/>
      <c r="CE967" s="26"/>
    </row>
    <row r="968" spans="21:83" s="13" customFormat="1">
      <c r="U968" s="17"/>
      <c r="BT968" s="26"/>
      <c r="BU968" s="26"/>
      <c r="BV968" s="26"/>
      <c r="BW968" s="26"/>
      <c r="BX968" s="26"/>
      <c r="BY968" s="26"/>
      <c r="BZ968" s="26"/>
      <c r="CA968" s="26"/>
      <c r="CB968" s="26"/>
      <c r="CC968" s="26"/>
      <c r="CD968" s="26"/>
      <c r="CE968" s="26"/>
    </row>
    <row r="969" spans="21:83" s="13" customFormat="1">
      <c r="U969" s="17"/>
      <c r="BT969" s="26"/>
      <c r="BU969" s="26"/>
      <c r="BV969" s="26"/>
      <c r="BW969" s="26"/>
      <c r="BX969" s="26"/>
      <c r="BY969" s="26"/>
      <c r="BZ969" s="26"/>
      <c r="CA969" s="26"/>
      <c r="CB969" s="26"/>
      <c r="CC969" s="26"/>
      <c r="CD969" s="26"/>
      <c r="CE969" s="26"/>
    </row>
    <row r="970" spans="21:83" s="13" customFormat="1">
      <c r="U970" s="17"/>
      <c r="BT970" s="26"/>
      <c r="BU970" s="26"/>
      <c r="BV970" s="26"/>
      <c r="BW970" s="26"/>
      <c r="BX970" s="26"/>
      <c r="BY970" s="26"/>
      <c r="BZ970" s="26"/>
      <c r="CA970" s="26"/>
      <c r="CB970" s="26"/>
      <c r="CC970" s="26"/>
      <c r="CD970" s="26"/>
      <c r="CE970" s="26"/>
    </row>
    <row r="971" spans="21:83" s="13" customFormat="1">
      <c r="U971" s="17"/>
      <c r="BT971" s="26"/>
      <c r="BU971" s="26"/>
      <c r="BV971" s="26"/>
      <c r="BW971" s="26"/>
      <c r="BX971" s="26"/>
      <c r="BY971" s="26"/>
      <c r="BZ971" s="26"/>
      <c r="CA971" s="26"/>
      <c r="CB971" s="26"/>
      <c r="CC971" s="26"/>
      <c r="CD971" s="26"/>
      <c r="CE971" s="26"/>
    </row>
    <row r="972" spans="21:83" s="13" customFormat="1">
      <c r="U972" s="17"/>
      <c r="BT972" s="26"/>
      <c r="BU972" s="26"/>
      <c r="BV972" s="26"/>
      <c r="BW972" s="26"/>
      <c r="BX972" s="26"/>
      <c r="BY972" s="26"/>
      <c r="BZ972" s="26"/>
      <c r="CA972" s="26"/>
      <c r="CB972" s="26"/>
      <c r="CC972" s="26"/>
      <c r="CD972" s="26"/>
      <c r="CE972" s="26"/>
    </row>
    <row r="973" spans="21:83" s="13" customFormat="1">
      <c r="U973" s="17"/>
      <c r="BT973" s="26"/>
      <c r="BU973" s="26"/>
      <c r="BV973" s="26"/>
      <c r="BW973" s="26"/>
      <c r="BX973" s="26"/>
      <c r="BY973" s="26"/>
      <c r="BZ973" s="26"/>
      <c r="CA973" s="26"/>
      <c r="CB973" s="26"/>
      <c r="CC973" s="26"/>
      <c r="CD973" s="26"/>
      <c r="CE973" s="26"/>
    </row>
    <row r="974" spans="21:83" s="13" customFormat="1">
      <c r="U974" s="17"/>
      <c r="BT974" s="26"/>
      <c r="BU974" s="26"/>
      <c r="BV974" s="26"/>
      <c r="BW974" s="26"/>
      <c r="BX974" s="26"/>
      <c r="BY974" s="26"/>
      <c r="BZ974" s="26"/>
      <c r="CA974" s="26"/>
      <c r="CB974" s="26"/>
      <c r="CC974" s="26"/>
      <c r="CD974" s="26"/>
      <c r="CE974" s="26"/>
    </row>
    <row r="975" spans="21:83" s="13" customFormat="1">
      <c r="U975" s="17"/>
      <c r="BT975" s="26"/>
      <c r="BU975" s="26"/>
      <c r="BV975" s="26"/>
      <c r="BW975" s="26"/>
      <c r="BX975" s="26"/>
      <c r="BY975" s="26"/>
      <c r="BZ975" s="26"/>
      <c r="CA975" s="26"/>
      <c r="CB975" s="26"/>
      <c r="CC975" s="26"/>
      <c r="CD975" s="26"/>
      <c r="CE975" s="26"/>
    </row>
    <row r="976" spans="21:83" s="13" customFormat="1">
      <c r="U976" s="17"/>
      <c r="BT976" s="26"/>
      <c r="BU976" s="26"/>
      <c r="BV976" s="26"/>
      <c r="BW976" s="26"/>
      <c r="BX976" s="26"/>
      <c r="BY976" s="26"/>
      <c r="BZ976" s="26"/>
      <c r="CA976" s="26"/>
      <c r="CB976" s="26"/>
      <c r="CC976" s="26"/>
      <c r="CD976" s="26"/>
      <c r="CE976" s="26"/>
    </row>
    <row r="977" spans="21:83" s="13" customFormat="1">
      <c r="U977" s="17"/>
      <c r="BT977" s="26"/>
      <c r="BU977" s="26"/>
      <c r="BV977" s="26"/>
      <c r="BW977" s="26"/>
      <c r="BX977" s="26"/>
      <c r="BY977" s="26"/>
      <c r="BZ977" s="26"/>
      <c r="CA977" s="26"/>
      <c r="CB977" s="26"/>
      <c r="CC977" s="26"/>
      <c r="CD977" s="26"/>
      <c r="CE977" s="26"/>
    </row>
    <row r="978" spans="21:83" s="13" customFormat="1">
      <c r="U978" s="17"/>
      <c r="BT978" s="26"/>
      <c r="BU978" s="26"/>
      <c r="BV978" s="26"/>
      <c r="BW978" s="26"/>
      <c r="BX978" s="26"/>
      <c r="BY978" s="26"/>
      <c r="BZ978" s="26"/>
      <c r="CA978" s="26"/>
      <c r="CB978" s="26"/>
      <c r="CC978" s="26"/>
      <c r="CD978" s="26"/>
      <c r="CE978" s="26"/>
    </row>
    <row r="979" spans="21:83" s="13" customFormat="1">
      <c r="U979" s="17"/>
      <c r="BT979" s="26"/>
      <c r="BU979" s="26"/>
      <c r="BV979" s="26"/>
      <c r="BW979" s="26"/>
      <c r="BX979" s="26"/>
      <c r="BY979" s="26"/>
      <c r="BZ979" s="26"/>
      <c r="CA979" s="26"/>
      <c r="CB979" s="26"/>
      <c r="CC979" s="26"/>
      <c r="CD979" s="26"/>
      <c r="CE979" s="26"/>
    </row>
    <row r="980" spans="21:83" s="13" customFormat="1">
      <c r="U980" s="17"/>
      <c r="BT980" s="26"/>
      <c r="BU980" s="26"/>
      <c r="BV980" s="26"/>
      <c r="BW980" s="26"/>
      <c r="BX980" s="26"/>
      <c r="BY980" s="26"/>
      <c r="BZ980" s="26"/>
      <c r="CA980" s="26"/>
      <c r="CB980" s="26"/>
      <c r="CC980" s="26"/>
      <c r="CD980" s="26"/>
      <c r="CE980" s="26"/>
    </row>
    <row r="981" spans="21:83" s="13" customFormat="1">
      <c r="U981" s="17"/>
      <c r="BT981" s="26"/>
      <c r="BU981" s="26"/>
      <c r="BV981" s="26"/>
      <c r="BW981" s="26"/>
      <c r="BX981" s="26"/>
      <c r="BY981" s="26"/>
      <c r="BZ981" s="26"/>
      <c r="CA981" s="26"/>
      <c r="CB981" s="26"/>
      <c r="CC981" s="26"/>
      <c r="CD981" s="26"/>
      <c r="CE981" s="26"/>
    </row>
    <row r="982" spans="21:83" s="13" customFormat="1">
      <c r="U982" s="17"/>
      <c r="BT982" s="26"/>
      <c r="BU982" s="26"/>
      <c r="BV982" s="26"/>
      <c r="BW982" s="26"/>
      <c r="BX982" s="26"/>
      <c r="BY982" s="26"/>
      <c r="BZ982" s="26"/>
      <c r="CA982" s="26"/>
      <c r="CB982" s="26"/>
      <c r="CC982" s="26"/>
      <c r="CD982" s="26"/>
      <c r="CE982" s="26"/>
    </row>
    <row r="983" spans="21:83" s="13" customFormat="1">
      <c r="U983" s="17"/>
      <c r="BT983" s="26"/>
      <c r="BU983" s="26"/>
      <c r="BV983" s="26"/>
      <c r="BW983" s="26"/>
      <c r="BX983" s="26"/>
      <c r="BY983" s="26"/>
      <c r="BZ983" s="26"/>
      <c r="CA983" s="26"/>
      <c r="CB983" s="26"/>
      <c r="CC983" s="26"/>
      <c r="CD983" s="26"/>
      <c r="CE983" s="26"/>
    </row>
    <row r="984" spans="21:83" s="13" customFormat="1">
      <c r="U984" s="17"/>
      <c r="BT984" s="26"/>
      <c r="BU984" s="26"/>
      <c r="BV984" s="26"/>
      <c r="BW984" s="26"/>
      <c r="BX984" s="26"/>
      <c r="BY984" s="26"/>
      <c r="BZ984" s="26"/>
      <c r="CA984" s="26"/>
      <c r="CB984" s="26"/>
      <c r="CC984" s="26"/>
      <c r="CD984" s="26"/>
      <c r="CE984" s="26"/>
    </row>
    <row r="985" spans="21:83" s="13" customFormat="1">
      <c r="U985" s="17"/>
      <c r="BT985" s="26"/>
      <c r="BU985" s="26"/>
      <c r="BV985" s="26"/>
      <c r="BW985" s="26"/>
      <c r="BX985" s="26"/>
      <c r="BY985" s="26"/>
      <c r="BZ985" s="26"/>
      <c r="CA985" s="26"/>
      <c r="CB985" s="26"/>
      <c r="CC985" s="26"/>
      <c r="CD985" s="26"/>
      <c r="CE985" s="26"/>
    </row>
    <row r="986" spans="21:83" s="13" customFormat="1">
      <c r="U986" s="17"/>
      <c r="BT986" s="26"/>
      <c r="BU986" s="26"/>
      <c r="BV986" s="26"/>
      <c r="BW986" s="26"/>
      <c r="BX986" s="26"/>
      <c r="BY986" s="26"/>
      <c r="BZ986" s="26"/>
      <c r="CA986" s="26"/>
      <c r="CB986" s="26"/>
      <c r="CC986" s="26"/>
      <c r="CD986" s="26"/>
      <c r="CE986" s="26"/>
    </row>
    <row r="987" spans="21:83" s="13" customFormat="1">
      <c r="U987" s="17"/>
      <c r="BT987" s="26"/>
      <c r="BU987" s="26"/>
      <c r="BV987" s="26"/>
      <c r="BW987" s="26"/>
      <c r="BX987" s="26"/>
      <c r="BY987" s="26"/>
      <c r="BZ987" s="26"/>
      <c r="CA987" s="26"/>
      <c r="CB987" s="26"/>
      <c r="CC987" s="26"/>
      <c r="CD987" s="26"/>
      <c r="CE987" s="26"/>
    </row>
    <row r="988" spans="21:83" s="13" customFormat="1">
      <c r="U988" s="17"/>
      <c r="BT988" s="26"/>
      <c r="BU988" s="26"/>
      <c r="BV988" s="26"/>
      <c r="BW988" s="26"/>
      <c r="BX988" s="26"/>
      <c r="BY988" s="26"/>
      <c r="BZ988" s="26"/>
      <c r="CA988" s="26"/>
      <c r="CB988" s="26"/>
      <c r="CC988" s="26"/>
      <c r="CD988" s="26"/>
      <c r="CE988" s="26"/>
    </row>
    <row r="989" spans="21:83" s="13" customFormat="1">
      <c r="U989" s="17"/>
      <c r="BT989" s="26"/>
      <c r="BU989" s="26"/>
      <c r="BV989" s="26"/>
      <c r="BW989" s="26"/>
      <c r="BX989" s="26"/>
      <c r="BY989" s="26"/>
      <c r="BZ989" s="26"/>
      <c r="CA989" s="26"/>
      <c r="CB989" s="26"/>
      <c r="CC989" s="26"/>
      <c r="CD989" s="26"/>
      <c r="CE989" s="26"/>
    </row>
    <row r="990" spans="21:83" s="13" customFormat="1">
      <c r="U990" s="17"/>
      <c r="BT990" s="26"/>
      <c r="BU990" s="26"/>
      <c r="BV990" s="26"/>
      <c r="BW990" s="26"/>
      <c r="BX990" s="26"/>
      <c r="BY990" s="26"/>
      <c r="BZ990" s="26"/>
      <c r="CA990" s="26"/>
      <c r="CB990" s="26"/>
      <c r="CC990" s="26"/>
      <c r="CD990" s="26"/>
      <c r="CE990" s="26"/>
    </row>
    <row r="991" spans="21:83" s="13" customFormat="1">
      <c r="U991" s="17"/>
      <c r="BT991" s="26"/>
      <c r="BU991" s="26"/>
      <c r="BV991" s="26"/>
      <c r="BW991" s="26"/>
      <c r="BX991" s="26"/>
      <c r="BY991" s="26"/>
      <c r="BZ991" s="26"/>
      <c r="CA991" s="26"/>
      <c r="CB991" s="26"/>
      <c r="CC991" s="26"/>
      <c r="CD991" s="26"/>
      <c r="CE991" s="26"/>
    </row>
    <row r="992" spans="21:83" s="13" customFormat="1">
      <c r="U992" s="17"/>
      <c r="BT992" s="26"/>
      <c r="BU992" s="26"/>
      <c r="BV992" s="26"/>
      <c r="BW992" s="26"/>
      <c r="BX992" s="26"/>
      <c r="BY992" s="26"/>
      <c r="BZ992" s="26"/>
      <c r="CA992" s="26"/>
      <c r="CB992" s="26"/>
      <c r="CC992" s="26"/>
      <c r="CD992" s="26"/>
      <c r="CE992" s="26"/>
    </row>
    <row r="993" spans="21:83" s="13" customFormat="1">
      <c r="U993" s="17"/>
      <c r="BT993" s="26"/>
      <c r="BU993" s="26"/>
      <c r="BV993" s="26"/>
      <c r="BW993" s="26"/>
      <c r="BX993" s="26"/>
      <c r="BY993" s="26"/>
      <c r="BZ993" s="26"/>
      <c r="CA993" s="26"/>
      <c r="CB993" s="26"/>
      <c r="CC993" s="26"/>
      <c r="CD993" s="26"/>
      <c r="CE993" s="26"/>
    </row>
    <row r="994" spans="21:83" s="13" customFormat="1">
      <c r="U994" s="17"/>
      <c r="BT994" s="26"/>
      <c r="BU994" s="26"/>
      <c r="BV994" s="26"/>
      <c r="BW994" s="26"/>
      <c r="BX994" s="26"/>
      <c r="BY994" s="26"/>
      <c r="BZ994" s="26"/>
      <c r="CA994" s="26"/>
      <c r="CB994" s="26"/>
      <c r="CC994" s="26"/>
      <c r="CD994" s="26"/>
      <c r="CE994" s="26"/>
    </row>
    <row r="995" spans="21:83" s="13" customFormat="1">
      <c r="U995" s="17"/>
      <c r="BT995" s="26"/>
      <c r="BU995" s="26"/>
      <c r="BV995" s="26"/>
      <c r="BW995" s="26"/>
      <c r="BX995" s="26"/>
      <c r="BY995" s="26"/>
      <c r="BZ995" s="26"/>
      <c r="CA995" s="26"/>
      <c r="CB995" s="26"/>
      <c r="CC995" s="26"/>
      <c r="CD995" s="26"/>
      <c r="CE995" s="26"/>
    </row>
    <row r="996" spans="21:83" s="13" customFormat="1">
      <c r="U996" s="17"/>
      <c r="BT996" s="26"/>
      <c r="BU996" s="26"/>
      <c r="BV996" s="26"/>
      <c r="BW996" s="26"/>
      <c r="BX996" s="26"/>
      <c r="BY996" s="26"/>
      <c r="BZ996" s="26"/>
      <c r="CA996" s="26"/>
      <c r="CB996" s="26"/>
      <c r="CC996" s="26"/>
      <c r="CD996" s="26"/>
      <c r="CE996" s="26"/>
    </row>
    <row r="997" spans="21:83" s="13" customFormat="1">
      <c r="U997" s="17"/>
      <c r="BT997" s="26"/>
      <c r="BU997" s="26"/>
      <c r="BV997" s="26"/>
      <c r="BW997" s="26"/>
      <c r="BX997" s="26"/>
      <c r="BY997" s="26"/>
      <c r="BZ997" s="26"/>
      <c r="CA997" s="26"/>
      <c r="CB997" s="26"/>
      <c r="CC997" s="26"/>
      <c r="CD997" s="26"/>
      <c r="CE997" s="26"/>
    </row>
    <row r="998" spans="21:83" s="13" customFormat="1">
      <c r="U998" s="17"/>
      <c r="BT998" s="26"/>
      <c r="BU998" s="26"/>
      <c r="BV998" s="26"/>
      <c r="BW998" s="26"/>
      <c r="BX998" s="26"/>
      <c r="BY998" s="26"/>
      <c r="BZ998" s="26"/>
      <c r="CA998" s="26"/>
      <c r="CB998" s="26"/>
      <c r="CC998" s="26"/>
      <c r="CD998" s="26"/>
      <c r="CE998" s="26"/>
    </row>
    <row r="999" spans="21:83" s="13" customFormat="1">
      <c r="U999" s="17"/>
      <c r="BT999" s="26"/>
      <c r="BU999" s="26"/>
      <c r="BV999" s="26"/>
      <c r="BW999" s="26"/>
      <c r="BX999" s="26"/>
      <c r="BY999" s="26"/>
      <c r="BZ999" s="26"/>
      <c r="CA999" s="26"/>
      <c r="CB999" s="26"/>
      <c r="CC999" s="26"/>
      <c r="CD999" s="26"/>
      <c r="CE999" s="26"/>
    </row>
    <row r="1000" spans="21:83" s="13" customFormat="1">
      <c r="U1000" s="17"/>
      <c r="BT1000" s="26"/>
      <c r="BU1000" s="26"/>
      <c r="BV1000" s="26"/>
      <c r="BW1000" s="26"/>
      <c r="BX1000" s="26"/>
      <c r="BY1000" s="26"/>
      <c r="BZ1000" s="26"/>
      <c r="CA1000" s="26"/>
      <c r="CB1000" s="26"/>
      <c r="CC1000" s="26"/>
      <c r="CD1000" s="26"/>
      <c r="CE1000" s="26"/>
    </row>
    <row r="1001" spans="21:83" s="13" customFormat="1">
      <c r="U1001" s="17"/>
      <c r="BT1001" s="26"/>
      <c r="BU1001" s="26"/>
      <c r="BV1001" s="26"/>
      <c r="BW1001" s="26"/>
      <c r="BX1001" s="26"/>
      <c r="BY1001" s="26"/>
      <c r="BZ1001" s="26"/>
      <c r="CA1001" s="26"/>
      <c r="CB1001" s="26"/>
      <c r="CC1001" s="26"/>
      <c r="CD1001" s="26"/>
      <c r="CE1001" s="26"/>
    </row>
    <row r="1002" spans="21:83" s="13" customFormat="1">
      <c r="U1002" s="17"/>
      <c r="BT1002" s="26"/>
      <c r="BU1002" s="26"/>
      <c r="BV1002" s="26"/>
      <c r="BW1002" s="26"/>
      <c r="BX1002" s="26"/>
      <c r="BY1002" s="26"/>
      <c r="BZ1002" s="26"/>
      <c r="CA1002" s="26"/>
      <c r="CB1002" s="26"/>
      <c r="CC1002" s="26"/>
      <c r="CD1002" s="26"/>
      <c r="CE1002" s="26"/>
    </row>
    <row r="1003" spans="21:83" s="13" customFormat="1">
      <c r="U1003" s="17"/>
      <c r="BT1003" s="26"/>
      <c r="BU1003" s="26"/>
      <c r="BV1003" s="26"/>
      <c r="BW1003" s="26"/>
      <c r="BX1003" s="26"/>
      <c r="BY1003" s="26"/>
      <c r="BZ1003" s="26"/>
      <c r="CA1003" s="26"/>
      <c r="CB1003" s="26"/>
      <c r="CC1003" s="26"/>
      <c r="CD1003" s="26"/>
      <c r="CE1003" s="26"/>
    </row>
    <row r="1004" spans="21:83" s="13" customFormat="1">
      <c r="U1004" s="17"/>
      <c r="BT1004" s="26"/>
      <c r="BU1004" s="26"/>
      <c r="BV1004" s="26"/>
      <c r="BW1004" s="26"/>
      <c r="BX1004" s="26"/>
      <c r="BY1004" s="26"/>
      <c r="BZ1004" s="26"/>
      <c r="CA1004" s="26"/>
      <c r="CB1004" s="26"/>
      <c r="CC1004" s="26"/>
      <c r="CD1004" s="26"/>
      <c r="CE1004" s="26"/>
    </row>
    <row r="1005" spans="21:83" s="13" customFormat="1">
      <c r="U1005" s="17"/>
      <c r="BT1005" s="26"/>
      <c r="BU1005" s="26"/>
      <c r="BV1005" s="26"/>
      <c r="BW1005" s="26"/>
      <c r="BX1005" s="26"/>
      <c r="BY1005" s="26"/>
      <c r="BZ1005" s="26"/>
      <c r="CA1005" s="26"/>
      <c r="CB1005" s="26"/>
      <c r="CC1005" s="26"/>
      <c r="CD1005" s="26"/>
      <c r="CE1005" s="26"/>
    </row>
    <row r="1006" spans="21:83" s="13" customFormat="1">
      <c r="U1006" s="17"/>
      <c r="BT1006" s="26"/>
      <c r="BU1006" s="26"/>
      <c r="BV1006" s="26"/>
      <c r="BW1006" s="26"/>
      <c r="BX1006" s="26"/>
      <c r="BY1006" s="26"/>
      <c r="BZ1006" s="26"/>
      <c r="CA1006" s="26"/>
      <c r="CB1006" s="26"/>
      <c r="CC1006" s="26"/>
      <c r="CD1006" s="26"/>
      <c r="CE1006" s="26"/>
    </row>
    <row r="1007" spans="21:83" s="13" customFormat="1">
      <c r="U1007" s="17"/>
      <c r="BT1007" s="26"/>
      <c r="BU1007" s="26"/>
      <c r="BV1007" s="26"/>
      <c r="BW1007" s="26"/>
      <c r="BX1007" s="26"/>
      <c r="BY1007" s="26"/>
      <c r="BZ1007" s="26"/>
      <c r="CA1007" s="26"/>
      <c r="CB1007" s="26"/>
      <c r="CC1007" s="26"/>
      <c r="CD1007" s="26"/>
      <c r="CE1007" s="26"/>
    </row>
    <row r="1008" spans="21:83" s="13" customFormat="1">
      <c r="U1008" s="17"/>
      <c r="BT1008" s="26"/>
      <c r="BU1008" s="26"/>
      <c r="BV1008" s="26"/>
      <c r="BW1008" s="26"/>
      <c r="BX1008" s="26"/>
      <c r="BY1008" s="26"/>
      <c r="BZ1008" s="26"/>
      <c r="CA1008" s="26"/>
      <c r="CB1008" s="26"/>
      <c r="CC1008" s="26"/>
      <c r="CD1008" s="26"/>
      <c r="CE1008" s="26"/>
    </row>
    <row r="1009" spans="21:83" s="13" customFormat="1">
      <c r="U1009" s="17"/>
      <c r="BT1009" s="26"/>
      <c r="BU1009" s="26"/>
      <c r="BV1009" s="26"/>
      <c r="BW1009" s="26"/>
      <c r="BX1009" s="26"/>
      <c r="BY1009" s="26"/>
      <c r="BZ1009" s="26"/>
      <c r="CA1009" s="26"/>
      <c r="CB1009" s="26"/>
      <c r="CC1009" s="26"/>
      <c r="CD1009" s="26"/>
      <c r="CE1009" s="26"/>
    </row>
    <row r="1010" spans="21:83" s="13" customFormat="1">
      <c r="U1010" s="17"/>
      <c r="BT1010" s="26"/>
      <c r="BU1010" s="26"/>
      <c r="BV1010" s="26"/>
      <c r="BW1010" s="26"/>
      <c r="BX1010" s="26"/>
      <c r="BY1010" s="26"/>
      <c r="BZ1010" s="26"/>
      <c r="CA1010" s="26"/>
      <c r="CB1010" s="26"/>
      <c r="CC1010" s="26"/>
      <c r="CD1010" s="26"/>
      <c r="CE1010" s="26"/>
    </row>
    <row r="1011" spans="21:83" s="13" customFormat="1">
      <c r="U1011" s="17"/>
      <c r="BT1011" s="26"/>
      <c r="BU1011" s="26"/>
      <c r="BV1011" s="26"/>
      <c r="BW1011" s="26"/>
      <c r="BX1011" s="26"/>
      <c r="BY1011" s="26"/>
      <c r="BZ1011" s="26"/>
      <c r="CA1011" s="26"/>
      <c r="CB1011" s="26"/>
      <c r="CC1011" s="26"/>
      <c r="CD1011" s="26"/>
      <c r="CE1011" s="26"/>
    </row>
    <row r="1012" spans="21:83" s="13" customFormat="1">
      <c r="U1012" s="17"/>
      <c r="BT1012" s="26"/>
      <c r="BU1012" s="26"/>
      <c r="BV1012" s="26"/>
      <c r="BW1012" s="26"/>
      <c r="BX1012" s="26"/>
      <c r="BY1012" s="26"/>
      <c r="BZ1012" s="26"/>
      <c r="CA1012" s="26"/>
      <c r="CB1012" s="26"/>
      <c r="CC1012" s="26"/>
      <c r="CD1012" s="26"/>
      <c r="CE1012" s="26"/>
    </row>
    <row r="1013" spans="21:83" s="13" customFormat="1">
      <c r="U1013" s="17"/>
      <c r="BT1013" s="26"/>
      <c r="BU1013" s="26"/>
      <c r="BV1013" s="26"/>
      <c r="BW1013" s="26"/>
      <c r="BX1013" s="26"/>
      <c r="BY1013" s="26"/>
      <c r="BZ1013" s="26"/>
      <c r="CA1013" s="26"/>
      <c r="CB1013" s="26"/>
      <c r="CC1013" s="26"/>
      <c r="CD1013" s="26"/>
      <c r="CE1013" s="26"/>
    </row>
    <row r="1014" spans="21:83" s="13" customFormat="1">
      <c r="U1014" s="17"/>
      <c r="BT1014" s="26"/>
      <c r="BU1014" s="26"/>
      <c r="BV1014" s="26"/>
      <c r="BW1014" s="26"/>
      <c r="BX1014" s="26"/>
      <c r="BY1014" s="26"/>
      <c r="BZ1014" s="26"/>
      <c r="CA1014" s="26"/>
      <c r="CB1014" s="26"/>
      <c r="CC1014" s="26"/>
      <c r="CD1014" s="26"/>
      <c r="CE1014" s="26"/>
    </row>
    <row r="1015" spans="21:83" s="13" customFormat="1">
      <c r="U1015" s="17"/>
      <c r="BT1015" s="26"/>
      <c r="BU1015" s="26"/>
      <c r="BV1015" s="26"/>
      <c r="BW1015" s="26"/>
      <c r="BX1015" s="26"/>
      <c r="BY1015" s="26"/>
      <c r="BZ1015" s="26"/>
      <c r="CA1015" s="26"/>
      <c r="CB1015" s="26"/>
      <c r="CC1015" s="26"/>
      <c r="CD1015" s="26"/>
      <c r="CE1015" s="26"/>
    </row>
    <row r="1016" spans="21:83" s="13" customFormat="1">
      <c r="U1016" s="17"/>
      <c r="BT1016" s="26"/>
      <c r="BU1016" s="26"/>
      <c r="BV1016" s="26"/>
      <c r="BW1016" s="26"/>
      <c r="BX1016" s="26"/>
      <c r="BY1016" s="26"/>
      <c r="BZ1016" s="26"/>
      <c r="CA1016" s="26"/>
      <c r="CB1016" s="26"/>
      <c r="CC1016" s="26"/>
      <c r="CD1016" s="26"/>
      <c r="CE1016" s="26"/>
    </row>
    <row r="1017" spans="21:83" s="13" customFormat="1">
      <c r="U1017" s="17"/>
      <c r="BT1017" s="26"/>
      <c r="BU1017" s="26"/>
      <c r="BV1017" s="26"/>
      <c r="BW1017" s="26"/>
      <c r="BX1017" s="26"/>
      <c r="BY1017" s="26"/>
      <c r="BZ1017" s="26"/>
      <c r="CA1017" s="26"/>
      <c r="CB1017" s="26"/>
      <c r="CC1017" s="26"/>
      <c r="CD1017" s="26"/>
      <c r="CE1017" s="26"/>
    </row>
    <row r="1018" spans="21:83" s="13" customFormat="1">
      <c r="U1018" s="17"/>
      <c r="BT1018" s="26"/>
      <c r="BU1018" s="26"/>
      <c r="BV1018" s="26"/>
      <c r="BW1018" s="26"/>
      <c r="BX1018" s="26"/>
      <c r="BY1018" s="26"/>
      <c r="BZ1018" s="26"/>
      <c r="CA1018" s="26"/>
      <c r="CB1018" s="26"/>
      <c r="CC1018" s="26"/>
      <c r="CD1018" s="26"/>
      <c r="CE1018" s="26"/>
    </row>
    <row r="1019" spans="21:83" s="13" customFormat="1">
      <c r="U1019" s="17"/>
      <c r="BT1019" s="26"/>
      <c r="BU1019" s="26"/>
      <c r="BV1019" s="26"/>
      <c r="BW1019" s="26"/>
      <c r="BX1019" s="26"/>
      <c r="BY1019" s="26"/>
      <c r="BZ1019" s="26"/>
      <c r="CA1019" s="26"/>
      <c r="CB1019" s="26"/>
      <c r="CC1019" s="26"/>
      <c r="CD1019" s="26"/>
      <c r="CE1019" s="26"/>
    </row>
    <row r="1020" spans="21:83" s="13" customFormat="1">
      <c r="U1020" s="17"/>
      <c r="BT1020" s="26"/>
      <c r="BU1020" s="26"/>
      <c r="BV1020" s="26"/>
      <c r="BW1020" s="26"/>
      <c r="BX1020" s="26"/>
      <c r="BY1020" s="26"/>
      <c r="BZ1020" s="26"/>
      <c r="CA1020" s="26"/>
      <c r="CB1020" s="26"/>
      <c r="CC1020" s="26"/>
      <c r="CD1020" s="26"/>
      <c r="CE1020" s="26"/>
    </row>
    <row r="1021" spans="21:83" s="13" customFormat="1">
      <c r="U1021" s="17"/>
      <c r="BT1021" s="26"/>
      <c r="BU1021" s="26"/>
      <c r="BV1021" s="26"/>
      <c r="BW1021" s="26"/>
      <c r="BX1021" s="26"/>
      <c r="BY1021" s="26"/>
      <c r="BZ1021" s="26"/>
      <c r="CA1021" s="26"/>
      <c r="CB1021" s="26"/>
      <c r="CC1021" s="26"/>
      <c r="CD1021" s="26"/>
      <c r="CE1021" s="26"/>
    </row>
    <row r="1022" spans="21:83" s="13" customFormat="1">
      <c r="U1022" s="17"/>
      <c r="BT1022" s="26"/>
      <c r="BU1022" s="26"/>
      <c r="BV1022" s="26"/>
      <c r="BW1022" s="26"/>
      <c r="BX1022" s="26"/>
      <c r="BY1022" s="26"/>
      <c r="BZ1022" s="26"/>
      <c r="CA1022" s="26"/>
      <c r="CB1022" s="26"/>
      <c r="CC1022" s="26"/>
      <c r="CD1022" s="26"/>
      <c r="CE1022" s="26"/>
    </row>
    <row r="1023" spans="21:83" s="13" customFormat="1">
      <c r="U1023" s="17"/>
      <c r="BT1023" s="26"/>
      <c r="BU1023" s="26"/>
      <c r="BV1023" s="26"/>
      <c r="BW1023" s="26"/>
      <c r="BX1023" s="26"/>
      <c r="BY1023" s="26"/>
      <c r="BZ1023" s="26"/>
      <c r="CA1023" s="26"/>
      <c r="CB1023" s="26"/>
      <c r="CC1023" s="26"/>
      <c r="CD1023" s="26"/>
      <c r="CE1023" s="26"/>
    </row>
    <row r="1024" spans="21:83" s="13" customFormat="1">
      <c r="U1024" s="17"/>
      <c r="BT1024" s="26"/>
      <c r="BU1024" s="26"/>
      <c r="BV1024" s="26"/>
      <c r="BW1024" s="26"/>
      <c r="BX1024" s="26"/>
      <c r="BY1024" s="26"/>
      <c r="BZ1024" s="26"/>
      <c r="CA1024" s="26"/>
      <c r="CB1024" s="26"/>
      <c r="CC1024" s="26"/>
      <c r="CD1024" s="26"/>
      <c r="CE1024" s="26"/>
    </row>
    <row r="1025" spans="21:83" s="13" customFormat="1">
      <c r="U1025" s="17"/>
      <c r="BT1025" s="26"/>
      <c r="BU1025" s="26"/>
      <c r="BV1025" s="26"/>
      <c r="BW1025" s="26"/>
      <c r="BX1025" s="26"/>
      <c r="BY1025" s="26"/>
      <c r="BZ1025" s="26"/>
      <c r="CA1025" s="26"/>
      <c r="CB1025" s="26"/>
      <c r="CC1025" s="26"/>
      <c r="CD1025" s="26"/>
      <c r="CE1025" s="26"/>
    </row>
    <row r="1026" spans="21:83" s="13" customFormat="1">
      <c r="U1026" s="17"/>
      <c r="BT1026" s="26"/>
      <c r="BU1026" s="26"/>
      <c r="BV1026" s="26"/>
      <c r="BW1026" s="26"/>
      <c r="BX1026" s="26"/>
      <c r="BY1026" s="26"/>
      <c r="BZ1026" s="26"/>
      <c r="CA1026" s="26"/>
      <c r="CB1026" s="26"/>
      <c r="CC1026" s="26"/>
      <c r="CD1026" s="26"/>
      <c r="CE1026" s="26"/>
    </row>
    <row r="1027" spans="21:83" s="13" customFormat="1">
      <c r="U1027" s="17"/>
      <c r="BT1027" s="26"/>
      <c r="BU1027" s="26"/>
      <c r="BV1027" s="26"/>
      <c r="BW1027" s="26"/>
      <c r="BX1027" s="26"/>
      <c r="BY1027" s="26"/>
      <c r="BZ1027" s="26"/>
      <c r="CA1027" s="26"/>
      <c r="CB1027" s="26"/>
      <c r="CC1027" s="26"/>
      <c r="CD1027" s="26"/>
      <c r="CE1027" s="26"/>
    </row>
    <row r="1028" spans="21:83" s="13" customFormat="1">
      <c r="U1028" s="17"/>
      <c r="BT1028" s="26"/>
      <c r="BU1028" s="26"/>
      <c r="BV1028" s="26"/>
      <c r="BW1028" s="26"/>
      <c r="BX1028" s="26"/>
      <c r="BY1028" s="26"/>
      <c r="BZ1028" s="26"/>
      <c r="CA1028" s="26"/>
      <c r="CB1028" s="26"/>
      <c r="CC1028" s="26"/>
      <c r="CD1028" s="26"/>
      <c r="CE1028" s="26"/>
    </row>
    <row r="1029" spans="21:83" s="13" customFormat="1">
      <c r="U1029" s="17"/>
      <c r="BT1029" s="26"/>
      <c r="BU1029" s="26"/>
      <c r="BV1029" s="26"/>
      <c r="BW1029" s="26"/>
      <c r="BX1029" s="26"/>
      <c r="BY1029" s="26"/>
      <c r="BZ1029" s="26"/>
      <c r="CA1029" s="26"/>
      <c r="CB1029" s="26"/>
      <c r="CC1029" s="26"/>
      <c r="CD1029" s="26"/>
      <c r="CE1029" s="26"/>
    </row>
    <row r="1030" spans="21:83" s="13" customFormat="1">
      <c r="U1030" s="17"/>
      <c r="BT1030" s="26"/>
      <c r="BU1030" s="26"/>
      <c r="BV1030" s="26"/>
      <c r="BW1030" s="26"/>
      <c r="BX1030" s="26"/>
      <c r="BY1030" s="26"/>
      <c r="BZ1030" s="26"/>
      <c r="CA1030" s="26"/>
      <c r="CB1030" s="26"/>
      <c r="CC1030" s="26"/>
      <c r="CD1030" s="26"/>
      <c r="CE1030" s="26"/>
    </row>
    <row r="1031" spans="21:83" s="13" customFormat="1">
      <c r="U1031" s="17"/>
      <c r="BT1031" s="26"/>
      <c r="BU1031" s="26"/>
      <c r="BV1031" s="26"/>
      <c r="BW1031" s="26"/>
      <c r="BX1031" s="26"/>
      <c r="BY1031" s="26"/>
      <c r="BZ1031" s="26"/>
      <c r="CA1031" s="26"/>
      <c r="CB1031" s="26"/>
      <c r="CC1031" s="26"/>
      <c r="CD1031" s="26"/>
      <c r="CE1031" s="26"/>
    </row>
    <row r="1032" spans="21:83" s="13" customFormat="1">
      <c r="U1032" s="17"/>
      <c r="BT1032" s="26"/>
      <c r="BU1032" s="26"/>
      <c r="BV1032" s="26"/>
      <c r="BW1032" s="26"/>
      <c r="BX1032" s="26"/>
      <c r="BY1032" s="26"/>
      <c r="BZ1032" s="26"/>
      <c r="CA1032" s="26"/>
      <c r="CB1032" s="26"/>
      <c r="CC1032" s="26"/>
      <c r="CD1032" s="26"/>
      <c r="CE1032" s="26"/>
    </row>
    <row r="1033" spans="21:83" s="13" customFormat="1">
      <c r="U1033" s="17"/>
      <c r="BT1033" s="26"/>
      <c r="BU1033" s="26"/>
      <c r="BV1033" s="26"/>
      <c r="BW1033" s="26"/>
      <c r="BX1033" s="26"/>
      <c r="BY1033" s="26"/>
      <c r="BZ1033" s="26"/>
      <c r="CA1033" s="26"/>
      <c r="CB1033" s="26"/>
      <c r="CC1033" s="26"/>
      <c r="CD1033" s="26"/>
      <c r="CE1033" s="26"/>
    </row>
    <row r="1034" spans="21:83" s="13" customFormat="1">
      <c r="U1034" s="17"/>
      <c r="BT1034" s="26"/>
      <c r="BU1034" s="26"/>
      <c r="BV1034" s="26"/>
      <c r="BW1034" s="26"/>
      <c r="BX1034" s="26"/>
      <c r="BY1034" s="26"/>
      <c r="BZ1034" s="26"/>
      <c r="CA1034" s="26"/>
      <c r="CB1034" s="26"/>
      <c r="CC1034" s="26"/>
      <c r="CD1034" s="26"/>
      <c r="CE1034" s="26"/>
    </row>
    <row r="1035" spans="21:83" s="13" customFormat="1">
      <c r="U1035" s="17"/>
      <c r="BT1035" s="26"/>
      <c r="BU1035" s="26"/>
      <c r="BV1035" s="26"/>
      <c r="BW1035" s="26"/>
      <c r="BX1035" s="26"/>
      <c r="BY1035" s="26"/>
      <c r="BZ1035" s="26"/>
      <c r="CA1035" s="26"/>
      <c r="CB1035" s="26"/>
      <c r="CC1035" s="26"/>
      <c r="CD1035" s="26"/>
      <c r="CE1035" s="26"/>
    </row>
    <row r="1036" spans="21:83" s="13" customFormat="1">
      <c r="U1036" s="17"/>
      <c r="BT1036" s="26"/>
      <c r="BU1036" s="26"/>
      <c r="BV1036" s="26"/>
      <c r="BW1036" s="26"/>
      <c r="BX1036" s="26"/>
      <c r="BY1036" s="26"/>
      <c r="BZ1036" s="26"/>
      <c r="CA1036" s="26"/>
      <c r="CB1036" s="26"/>
      <c r="CC1036" s="26"/>
      <c r="CD1036" s="26"/>
      <c r="CE1036" s="26"/>
    </row>
    <row r="1037" spans="21:83" s="13" customFormat="1">
      <c r="U1037" s="17"/>
      <c r="BT1037" s="26"/>
      <c r="BU1037" s="26"/>
      <c r="BV1037" s="26"/>
      <c r="BW1037" s="26"/>
      <c r="BX1037" s="26"/>
      <c r="BY1037" s="26"/>
      <c r="BZ1037" s="26"/>
      <c r="CA1037" s="26"/>
      <c r="CB1037" s="26"/>
      <c r="CC1037" s="26"/>
      <c r="CD1037" s="26"/>
      <c r="CE1037" s="26"/>
    </row>
    <row r="1038" spans="21:83" s="13" customFormat="1">
      <c r="U1038" s="17"/>
      <c r="BT1038" s="26"/>
      <c r="BU1038" s="26"/>
      <c r="BV1038" s="26"/>
      <c r="BW1038" s="26"/>
      <c r="BX1038" s="26"/>
      <c r="BY1038" s="26"/>
      <c r="BZ1038" s="26"/>
      <c r="CA1038" s="26"/>
      <c r="CB1038" s="26"/>
      <c r="CC1038" s="26"/>
      <c r="CD1038" s="26"/>
      <c r="CE1038" s="26"/>
    </row>
    <row r="1039" spans="21:83" s="13" customFormat="1">
      <c r="U1039" s="17"/>
      <c r="BT1039" s="26"/>
      <c r="BU1039" s="26"/>
      <c r="BV1039" s="26"/>
      <c r="BW1039" s="26"/>
      <c r="BX1039" s="26"/>
      <c r="BY1039" s="26"/>
      <c r="BZ1039" s="26"/>
      <c r="CA1039" s="26"/>
      <c r="CB1039" s="26"/>
      <c r="CC1039" s="26"/>
      <c r="CD1039" s="26"/>
      <c r="CE1039" s="26"/>
    </row>
    <row r="1040" spans="21:83" s="13" customFormat="1">
      <c r="U1040" s="17"/>
      <c r="BT1040" s="26"/>
      <c r="BU1040" s="26"/>
      <c r="BV1040" s="26"/>
      <c r="BW1040" s="26"/>
      <c r="BX1040" s="26"/>
      <c r="BY1040" s="26"/>
      <c r="BZ1040" s="26"/>
      <c r="CA1040" s="26"/>
      <c r="CB1040" s="26"/>
      <c r="CC1040" s="26"/>
      <c r="CD1040" s="26"/>
      <c r="CE1040" s="26"/>
    </row>
    <row r="1041" spans="21:83" s="13" customFormat="1">
      <c r="U1041" s="17"/>
      <c r="BT1041" s="26"/>
      <c r="BU1041" s="26"/>
      <c r="BV1041" s="26"/>
      <c r="BW1041" s="26"/>
      <c r="BX1041" s="26"/>
      <c r="BY1041" s="26"/>
      <c r="BZ1041" s="26"/>
      <c r="CA1041" s="26"/>
      <c r="CB1041" s="26"/>
      <c r="CC1041" s="26"/>
      <c r="CD1041" s="26"/>
      <c r="CE1041" s="26"/>
    </row>
    <row r="1042" spans="21:83" s="13" customFormat="1">
      <c r="U1042" s="17"/>
      <c r="BT1042" s="26"/>
      <c r="BU1042" s="26"/>
      <c r="BV1042" s="26"/>
      <c r="BW1042" s="26"/>
      <c r="BX1042" s="26"/>
      <c r="BY1042" s="26"/>
      <c r="BZ1042" s="26"/>
      <c r="CA1042" s="26"/>
      <c r="CB1042" s="26"/>
      <c r="CC1042" s="26"/>
      <c r="CD1042" s="26"/>
      <c r="CE1042" s="26"/>
    </row>
    <row r="1043" spans="21:83" s="13" customFormat="1">
      <c r="U1043" s="17"/>
      <c r="BT1043" s="26"/>
      <c r="BU1043" s="26"/>
      <c r="BV1043" s="26"/>
      <c r="BW1043" s="26"/>
      <c r="BX1043" s="26"/>
      <c r="BY1043" s="26"/>
      <c r="BZ1043" s="26"/>
      <c r="CA1043" s="26"/>
      <c r="CB1043" s="26"/>
      <c r="CC1043" s="26"/>
      <c r="CD1043" s="26"/>
      <c r="CE1043" s="26"/>
    </row>
    <row r="1044" spans="21:83" s="13" customFormat="1">
      <c r="U1044" s="17"/>
      <c r="BT1044" s="26"/>
      <c r="BU1044" s="26"/>
      <c r="BV1044" s="26"/>
      <c r="BW1044" s="26"/>
      <c r="BX1044" s="26"/>
      <c r="BY1044" s="26"/>
      <c r="BZ1044" s="26"/>
      <c r="CA1044" s="26"/>
      <c r="CB1044" s="26"/>
      <c r="CC1044" s="26"/>
      <c r="CD1044" s="26"/>
      <c r="CE1044" s="26"/>
    </row>
    <row r="1045" spans="21:83" s="13" customFormat="1">
      <c r="U1045" s="17"/>
      <c r="BT1045" s="26"/>
      <c r="BU1045" s="26"/>
      <c r="BV1045" s="26"/>
      <c r="BW1045" s="26"/>
      <c r="BX1045" s="26"/>
      <c r="BY1045" s="26"/>
      <c r="BZ1045" s="26"/>
      <c r="CA1045" s="26"/>
      <c r="CB1045" s="26"/>
      <c r="CC1045" s="26"/>
      <c r="CD1045" s="26"/>
      <c r="CE1045" s="26"/>
    </row>
    <row r="1046" spans="21:83" s="13" customFormat="1">
      <c r="U1046" s="17"/>
      <c r="BT1046" s="26"/>
      <c r="BU1046" s="26"/>
      <c r="BV1046" s="26"/>
      <c r="BW1046" s="26"/>
      <c r="BX1046" s="26"/>
      <c r="BY1046" s="26"/>
      <c r="BZ1046" s="26"/>
      <c r="CA1046" s="26"/>
      <c r="CB1046" s="26"/>
      <c r="CC1046" s="26"/>
      <c r="CD1046" s="26"/>
      <c r="CE1046" s="26"/>
    </row>
    <row r="1047" spans="21:83" s="13" customFormat="1">
      <c r="U1047" s="17"/>
      <c r="BT1047" s="26"/>
      <c r="BU1047" s="26"/>
      <c r="BV1047" s="26"/>
      <c r="BW1047" s="26"/>
      <c r="BX1047" s="26"/>
      <c r="BY1047" s="26"/>
      <c r="BZ1047" s="26"/>
      <c r="CA1047" s="26"/>
      <c r="CB1047" s="26"/>
      <c r="CC1047" s="26"/>
      <c r="CD1047" s="26"/>
      <c r="CE1047" s="26"/>
    </row>
    <row r="1048" spans="21:83" s="13" customFormat="1">
      <c r="U1048" s="17"/>
      <c r="BT1048" s="26"/>
      <c r="BU1048" s="26"/>
      <c r="BV1048" s="26"/>
      <c r="BW1048" s="26"/>
      <c r="BX1048" s="26"/>
      <c r="BY1048" s="26"/>
      <c r="BZ1048" s="26"/>
      <c r="CA1048" s="26"/>
      <c r="CB1048" s="26"/>
      <c r="CC1048" s="26"/>
      <c r="CD1048" s="26"/>
      <c r="CE1048" s="26"/>
    </row>
    <row r="1049" spans="21:83" s="13" customFormat="1">
      <c r="U1049" s="17"/>
      <c r="BT1049" s="26"/>
      <c r="BU1049" s="26"/>
      <c r="BV1049" s="26"/>
      <c r="BW1049" s="26"/>
      <c r="BX1049" s="26"/>
      <c r="BY1049" s="26"/>
      <c r="BZ1049" s="26"/>
      <c r="CA1049" s="26"/>
      <c r="CB1049" s="26"/>
      <c r="CC1049" s="26"/>
      <c r="CD1049" s="26"/>
      <c r="CE1049" s="26"/>
    </row>
    <row r="1050" spans="21:83" s="13" customFormat="1">
      <c r="U1050" s="17"/>
      <c r="BT1050" s="26"/>
      <c r="BU1050" s="26"/>
      <c r="BV1050" s="26"/>
      <c r="BW1050" s="26"/>
      <c r="BX1050" s="26"/>
      <c r="BY1050" s="26"/>
      <c r="BZ1050" s="26"/>
      <c r="CA1050" s="26"/>
      <c r="CB1050" s="26"/>
      <c r="CC1050" s="26"/>
      <c r="CD1050" s="26"/>
      <c r="CE1050" s="26"/>
    </row>
    <row r="1051" spans="21:83" s="13" customFormat="1">
      <c r="U1051" s="17"/>
      <c r="BT1051" s="26"/>
      <c r="BU1051" s="26"/>
      <c r="BV1051" s="26"/>
      <c r="BW1051" s="26"/>
      <c r="BX1051" s="26"/>
      <c r="BY1051" s="26"/>
      <c r="BZ1051" s="26"/>
      <c r="CA1051" s="26"/>
      <c r="CB1051" s="26"/>
      <c r="CC1051" s="26"/>
      <c r="CD1051" s="26"/>
      <c r="CE1051" s="26"/>
    </row>
    <row r="1052" spans="21:83" s="13" customFormat="1">
      <c r="U1052" s="17"/>
      <c r="BT1052" s="26"/>
      <c r="BU1052" s="26"/>
      <c r="BV1052" s="26"/>
      <c r="BW1052" s="26"/>
      <c r="BX1052" s="26"/>
      <c r="BY1052" s="26"/>
      <c r="BZ1052" s="26"/>
      <c r="CA1052" s="26"/>
      <c r="CB1052" s="26"/>
      <c r="CC1052" s="26"/>
      <c r="CD1052" s="26"/>
      <c r="CE1052" s="26"/>
    </row>
    <row r="1053" spans="21:83" s="13" customFormat="1">
      <c r="U1053" s="17"/>
      <c r="BT1053" s="26"/>
      <c r="BU1053" s="26"/>
      <c r="BV1053" s="26"/>
      <c r="BW1053" s="26"/>
      <c r="BX1053" s="26"/>
      <c r="BY1053" s="26"/>
      <c r="BZ1053" s="26"/>
      <c r="CA1053" s="26"/>
      <c r="CB1053" s="26"/>
      <c r="CC1053" s="26"/>
      <c r="CD1053" s="26"/>
      <c r="CE1053" s="26"/>
    </row>
    <row r="1054" spans="21:83" s="13" customFormat="1">
      <c r="U1054" s="17"/>
      <c r="BT1054" s="26"/>
      <c r="BU1054" s="26"/>
      <c r="BV1054" s="26"/>
      <c r="BW1054" s="26"/>
      <c r="BX1054" s="26"/>
      <c r="BY1054" s="26"/>
      <c r="BZ1054" s="26"/>
      <c r="CA1054" s="26"/>
      <c r="CB1054" s="26"/>
      <c r="CC1054" s="26"/>
      <c r="CD1054" s="26"/>
      <c r="CE1054" s="26"/>
    </row>
    <row r="1055" spans="21:83" s="13" customFormat="1">
      <c r="U1055" s="17"/>
      <c r="BT1055" s="26"/>
      <c r="BU1055" s="26"/>
      <c r="BV1055" s="26"/>
      <c r="BW1055" s="26"/>
      <c r="BX1055" s="26"/>
      <c r="BY1055" s="26"/>
      <c r="BZ1055" s="26"/>
      <c r="CA1055" s="26"/>
      <c r="CB1055" s="26"/>
      <c r="CC1055" s="26"/>
      <c r="CD1055" s="26"/>
      <c r="CE1055" s="26"/>
    </row>
  </sheetData>
  <mergeCells count="213">
    <mergeCell ref="B78:C81"/>
    <mergeCell ref="G78:G86"/>
    <mergeCell ref="A109:C114"/>
    <mergeCell ref="G109:G117"/>
    <mergeCell ref="V109:AC109"/>
    <mergeCell ref="AD109:AG109"/>
    <mergeCell ref="AH109:AI109"/>
    <mergeCell ref="AD89:AG89"/>
    <mergeCell ref="AH89:AI89"/>
    <mergeCell ref="A99:C104"/>
    <mergeCell ref="G99:G107"/>
    <mergeCell ref="V99:AC99"/>
    <mergeCell ref="AD99:AG99"/>
    <mergeCell ref="AH99:AI99"/>
    <mergeCell ref="BR78:BS78"/>
    <mergeCell ref="Q74:R74"/>
    <mergeCell ref="N75:O75"/>
    <mergeCell ref="Q75:R75"/>
    <mergeCell ref="I78:S78"/>
    <mergeCell ref="Q84:R84"/>
    <mergeCell ref="N85:O85"/>
    <mergeCell ref="Q85:R85"/>
    <mergeCell ref="A89:C94"/>
    <mergeCell ref="G89:G97"/>
    <mergeCell ref="V89:AC89"/>
    <mergeCell ref="BK79:BK84"/>
    <mergeCell ref="BM79:BM84"/>
    <mergeCell ref="BO79:BO84"/>
    <mergeCell ref="Q80:R80"/>
    <mergeCell ref="I81:S81"/>
    <mergeCell ref="N82:O82"/>
    <mergeCell ref="Q82:R82"/>
    <mergeCell ref="K83:M83"/>
    <mergeCell ref="N83:O83"/>
    <mergeCell ref="Q83:R83"/>
    <mergeCell ref="AS79:AS84"/>
    <mergeCell ref="AW79:AW84"/>
    <mergeCell ref="AY79:AY84"/>
    <mergeCell ref="Q79:R79"/>
    <mergeCell ref="I84:J84"/>
    <mergeCell ref="K84:M84"/>
    <mergeCell ref="N84:O84"/>
    <mergeCell ref="BI69:BI74"/>
    <mergeCell ref="BK69:BK74"/>
    <mergeCell ref="BM69:BM74"/>
    <mergeCell ref="BO69:BO74"/>
    <mergeCell ref="Q70:R70"/>
    <mergeCell ref="I71:S71"/>
    <mergeCell ref="N72:O72"/>
    <mergeCell ref="Q72:R72"/>
    <mergeCell ref="K73:M73"/>
    <mergeCell ref="N73:O73"/>
    <mergeCell ref="AU79:AU84"/>
    <mergeCell ref="BC79:BC84"/>
    <mergeCell ref="V78:AC78"/>
    <mergeCell ref="AD78:AG78"/>
    <mergeCell ref="AJ78:AN78"/>
    <mergeCell ref="AO78:BE78"/>
    <mergeCell ref="BH78:BQ78"/>
    <mergeCell ref="BA79:BA84"/>
    <mergeCell ref="BE79:BE84"/>
    <mergeCell ref="BI79:BI84"/>
    <mergeCell ref="AJ68:AN68"/>
    <mergeCell ref="AO68:BE68"/>
    <mergeCell ref="BH68:BQ68"/>
    <mergeCell ref="BR68:BS68"/>
    <mergeCell ref="Q69:R69"/>
    <mergeCell ref="AS69:AS74"/>
    <mergeCell ref="AW69:AW74"/>
    <mergeCell ref="AY69:AY74"/>
    <mergeCell ref="BA69:BA74"/>
    <mergeCell ref="BE69:BE74"/>
    <mergeCell ref="AU69:AU74"/>
    <mergeCell ref="BC69:BC74"/>
    <mergeCell ref="B68:C71"/>
    <mergeCell ref="G68:G76"/>
    <mergeCell ref="I68:S68"/>
    <mergeCell ref="V68:AC68"/>
    <mergeCell ref="AD68:AG68"/>
    <mergeCell ref="Q73:R73"/>
    <mergeCell ref="I74:J74"/>
    <mergeCell ref="K74:M74"/>
    <mergeCell ref="N74:O74"/>
    <mergeCell ref="AJ58:AN58"/>
    <mergeCell ref="AO58:BE58"/>
    <mergeCell ref="BH58:BQ58"/>
    <mergeCell ref="BR58:BS58"/>
    <mergeCell ref="AS59:AS64"/>
    <mergeCell ref="AW59:AW64"/>
    <mergeCell ref="AY59:AY64"/>
    <mergeCell ref="BA59:BA64"/>
    <mergeCell ref="BE59:BE64"/>
    <mergeCell ref="BI59:BI64"/>
    <mergeCell ref="AU59:AU64"/>
    <mergeCell ref="BC59:BC64"/>
    <mergeCell ref="BK59:BK64"/>
    <mergeCell ref="BM59:BM64"/>
    <mergeCell ref="BO59:BO64"/>
    <mergeCell ref="B58:C61"/>
    <mergeCell ref="G58:G66"/>
    <mergeCell ref="I58:S58"/>
    <mergeCell ref="V58:AC58"/>
    <mergeCell ref="AD58:AG58"/>
    <mergeCell ref="K64:M64"/>
    <mergeCell ref="N64:O64"/>
    <mergeCell ref="Q64:R64"/>
    <mergeCell ref="N65:O65"/>
    <mergeCell ref="I61:S61"/>
    <mergeCell ref="N62:O62"/>
    <mergeCell ref="Q62:R62"/>
    <mergeCell ref="K63:M63"/>
    <mergeCell ref="N63:O63"/>
    <mergeCell ref="Q63:R63"/>
    <mergeCell ref="I64:J64"/>
    <mergeCell ref="Q65:R65"/>
    <mergeCell ref="AJ48:AN48"/>
    <mergeCell ref="AO48:BE48"/>
    <mergeCell ref="BH48:BQ48"/>
    <mergeCell ref="BR48:BS48"/>
    <mergeCell ref="AS49:AS54"/>
    <mergeCell ref="AW49:AW54"/>
    <mergeCell ref="AY49:AY54"/>
    <mergeCell ref="BA49:BA54"/>
    <mergeCell ref="BE49:BE54"/>
    <mergeCell ref="BI49:BI54"/>
    <mergeCell ref="AU49:AU54"/>
    <mergeCell ref="BC49:BC54"/>
    <mergeCell ref="BK49:BK54"/>
    <mergeCell ref="BM49:BM54"/>
    <mergeCell ref="BO49:BO54"/>
    <mergeCell ref="B48:C51"/>
    <mergeCell ref="G48:G56"/>
    <mergeCell ref="I48:S48"/>
    <mergeCell ref="V48:AC48"/>
    <mergeCell ref="AD48:AG48"/>
    <mergeCell ref="K54:M54"/>
    <mergeCell ref="N54:O54"/>
    <mergeCell ref="Q54:R54"/>
    <mergeCell ref="N55:O55"/>
    <mergeCell ref="I51:S51"/>
    <mergeCell ref="N52:O52"/>
    <mergeCell ref="Q52:R52"/>
    <mergeCell ref="K53:M53"/>
    <mergeCell ref="N53:O53"/>
    <mergeCell ref="Q53:R53"/>
    <mergeCell ref="I54:J54"/>
    <mergeCell ref="Q55:R55"/>
    <mergeCell ref="BR38:BS38"/>
    <mergeCell ref="Q34:R34"/>
    <mergeCell ref="N35:O35"/>
    <mergeCell ref="Q35:R35"/>
    <mergeCell ref="BM29:BM34"/>
    <mergeCell ref="BO29:BO34"/>
    <mergeCell ref="BK39:BK44"/>
    <mergeCell ref="BM39:BM44"/>
    <mergeCell ref="BO39:BO44"/>
    <mergeCell ref="I41:S41"/>
    <mergeCell ref="N42:O42"/>
    <mergeCell ref="Q42:R42"/>
    <mergeCell ref="K43:M43"/>
    <mergeCell ref="N43:O43"/>
    <mergeCell ref="Q43:R43"/>
    <mergeCell ref="I44:J44"/>
    <mergeCell ref="AS39:AS44"/>
    <mergeCell ref="AW39:AW44"/>
    <mergeCell ref="AY39:AY44"/>
    <mergeCell ref="BA39:BA44"/>
    <mergeCell ref="BE39:BE44"/>
    <mergeCell ref="BI39:BI44"/>
    <mergeCell ref="B38:C41"/>
    <mergeCell ref="G38:G46"/>
    <mergeCell ref="I38:S38"/>
    <mergeCell ref="K44:M44"/>
    <mergeCell ref="N44:O44"/>
    <mergeCell ref="Q44:R44"/>
    <mergeCell ref="N45:O45"/>
    <mergeCell ref="BI29:BI34"/>
    <mergeCell ref="BK29:BK34"/>
    <mergeCell ref="I31:S31"/>
    <mergeCell ref="N32:O32"/>
    <mergeCell ref="Q32:R32"/>
    <mergeCell ref="K33:M33"/>
    <mergeCell ref="N33:O33"/>
    <mergeCell ref="Q33:R33"/>
    <mergeCell ref="AU39:AU44"/>
    <mergeCell ref="BC39:BC44"/>
    <mergeCell ref="V38:AC38"/>
    <mergeCell ref="AD38:AG38"/>
    <mergeCell ref="AJ38:AN38"/>
    <mergeCell ref="AO38:BE38"/>
    <mergeCell ref="BH38:BQ38"/>
    <mergeCell ref="Q45:R45"/>
    <mergeCell ref="AD28:AG28"/>
    <mergeCell ref="AJ28:AN28"/>
    <mergeCell ref="AO28:BE28"/>
    <mergeCell ref="BH28:BQ28"/>
    <mergeCell ref="BR28:BS28"/>
    <mergeCell ref="AS29:AS34"/>
    <mergeCell ref="AW29:AW34"/>
    <mergeCell ref="AY29:AY34"/>
    <mergeCell ref="BA29:BA34"/>
    <mergeCell ref="BE29:BE34"/>
    <mergeCell ref="AU29:AU34"/>
    <mergeCell ref="BC29:BC34"/>
    <mergeCell ref="V17:AC17"/>
    <mergeCell ref="V25:AC25"/>
    <mergeCell ref="B28:C31"/>
    <mergeCell ref="G28:G36"/>
    <mergeCell ref="V28:AC28"/>
    <mergeCell ref="I34:J34"/>
    <mergeCell ref="K34:M34"/>
    <mergeCell ref="N34:O34"/>
    <mergeCell ref="I28:S28"/>
  </mergeCells>
  <dataValidations count="11">
    <dataValidation type="list" allowBlank="1" showInputMessage="1" showErrorMessage="1" sqref="K30 K40 K50 K60 K70 K80">
      <formula1>"Auto Hit, 2+, 3+, 4+, 5+, 6+, D3, 2D3, D6"</formula1>
    </dataValidation>
    <dataValidation type="textLength" allowBlank="1" showInputMessage="1" showErrorMessage="1" error="Maximum 18 characters" sqref="I30 I40 I50 I60 I70 I80 I90 I100 I110">
      <formula1>0</formula1>
      <formula2>18</formula2>
    </dataValidation>
    <dataValidation type="list" allowBlank="1" showInputMessage="1" showErrorMessage="1" sqref="O40 O30 O50 O60 O70 O80">
      <formula1>"D3, 2D3, D6, 2D6, 2D6 pick highest, Less than 3 counts as 3, 1, 2, 3, 4, 5, 6, 7, 8, 9, 10, 11, 12, 13, 14, 15, 16, 17, 18, 19, 20"</formula1>
    </dataValidation>
    <dataValidation type="list" allowBlank="1" showInputMessage="1" showErrorMessage="1" sqref="J32 M32 J42 M42 J52 M52 J62 M62 J72 M72 J82 M82">
      <formula1>"-5, -4, -3, -2, -1, 0, D3, 2D3, D6, 2D6, 1, 2, 3, 4, 5"</formula1>
    </dataValidation>
    <dataValidation type="list" allowBlank="1" showInputMessage="1" showErrorMessage="1" sqref="K35 K45 K55 K65 K75 K85">
      <formula1>"Always, If T&gt;S"</formula1>
    </dataValidation>
    <dataValidation type="list" allowBlank="1" showInputMessage="1" showErrorMessage="1" sqref="P33:P35 S73:S74 P43:P45 S33:S34 P53:P55 S43:S44 P63:P65 S53:S54 P73:P75 S63:S64 P83:P85 T33:T35 T43:T45 T53:T55 T63:T65 T73:T75 T83:T85 S83:S84">
      <formula1>"0, D3, 2D3, D6, 2D6, 1, 2, 3, 4, 5, 6, 7, 8, 9, 10, 11, 12"</formula1>
    </dataValidation>
    <dataValidation type="list" allowBlank="1" showInputMessage="1" showErrorMessage="1" sqref="N30 N40 N50 N60 N70 N80 S35 S45 S55 S65 S75 S85">
      <formula1>"D3, 2D3, D6, 2D6, 0, -1, -2, -3, -4, -5"</formula1>
    </dataValidation>
    <dataValidation type="list" allowBlank="1" showInputMessage="1" showErrorMessage="1" sqref="M30 M40 M50 M60 M70 M80">
      <formula1>"D3, 2D3, D6, 2D6, 1, 2, 3, 4, 5, 6, 7, 8, 9, 10, 11, 12"</formula1>
    </dataValidation>
    <dataValidation type="list" allowBlank="1" showInputMessage="1" showErrorMessage="1" sqref="J30 S32:T32 M35 P32 J40 S42:T42 M45 P42 J50 S52:T52 M55 P52 J60 S62:T62 M65 P62 J70 S72:T72 M75 P72 J80 S82:T82 M85 P82">
      <formula1>"2+, 3+, 4+, 5+, 6+, 7+"</formula1>
    </dataValidation>
    <dataValidation type="list" allowBlank="1" showInputMessage="1" showErrorMessage="1" sqref="S49 S39 S59">
      <formula1>"1,2,3,4,5,6"</formula1>
    </dataValidation>
    <dataValidation type="list" allowBlank="1" showInputMessage="1" showErrorMessage="1" sqref="C36 C46 C56 C66 C76 C86">
      <formula1>"1,2,3"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31</xdr:row>
                    <xdr:rowOff>180975</xdr:rowOff>
                  </from>
                  <to>
                    <xdr:col>10</xdr:col>
                    <xdr:colOff>180975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32</xdr:row>
                    <xdr:rowOff>180975</xdr:rowOff>
                  </from>
                  <to>
                    <xdr:col>10</xdr:col>
                    <xdr:colOff>180975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28</xdr:row>
                    <xdr:rowOff>0</xdr:rowOff>
                  </from>
                  <to>
                    <xdr:col>3</xdr:col>
                    <xdr:colOff>190500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29</xdr:row>
                    <xdr:rowOff>0</xdr:rowOff>
                  </from>
                  <to>
                    <xdr:col>3</xdr:col>
                    <xdr:colOff>190500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30</xdr:row>
                    <xdr:rowOff>0</xdr:rowOff>
                  </from>
                  <to>
                    <xdr:col>3</xdr:col>
                    <xdr:colOff>190500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31</xdr:row>
                    <xdr:rowOff>0</xdr:rowOff>
                  </from>
                  <to>
                    <xdr:col>3</xdr:col>
                    <xdr:colOff>190500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32</xdr:row>
                    <xdr:rowOff>0</xdr:rowOff>
                  </from>
                  <to>
                    <xdr:col>3</xdr:col>
                    <xdr:colOff>190500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33</xdr:row>
                    <xdr:rowOff>0</xdr:rowOff>
                  </from>
                  <to>
                    <xdr:col>3</xdr:col>
                    <xdr:colOff>190500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31</xdr:row>
                    <xdr:rowOff>180975</xdr:rowOff>
                  </from>
                  <to>
                    <xdr:col>13</xdr:col>
                    <xdr:colOff>219075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32</xdr:row>
                    <xdr:rowOff>171450</xdr:rowOff>
                  </from>
                  <to>
                    <xdr:col>13</xdr:col>
                    <xdr:colOff>219075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30</xdr:row>
                    <xdr:rowOff>180975</xdr:rowOff>
                  </from>
                  <to>
                    <xdr:col>13</xdr:col>
                    <xdr:colOff>571500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30</xdr:row>
                    <xdr:rowOff>171450</xdr:rowOff>
                  </from>
                  <to>
                    <xdr:col>16</xdr:col>
                    <xdr:colOff>295275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34</xdr:row>
                    <xdr:rowOff>0</xdr:rowOff>
                  </from>
                  <to>
                    <xdr:col>10</xdr:col>
                    <xdr:colOff>28575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41</xdr:row>
                    <xdr:rowOff>180975</xdr:rowOff>
                  </from>
                  <to>
                    <xdr:col>10</xdr:col>
                    <xdr:colOff>171450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42</xdr:row>
                    <xdr:rowOff>180975</xdr:rowOff>
                  </from>
                  <to>
                    <xdr:col>10</xdr:col>
                    <xdr:colOff>171450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38</xdr:row>
                    <xdr:rowOff>0</xdr:rowOff>
                  </from>
                  <to>
                    <xdr:col>3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39</xdr:row>
                    <xdr:rowOff>0</xdr:rowOff>
                  </from>
                  <to>
                    <xdr:col>3</xdr:col>
                    <xdr:colOff>180975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40</xdr:row>
                    <xdr:rowOff>0</xdr:rowOff>
                  </from>
                  <to>
                    <xdr:col>3</xdr:col>
                    <xdr:colOff>180975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41</xdr:row>
                    <xdr:rowOff>0</xdr:rowOff>
                  </from>
                  <to>
                    <xdr:col>3</xdr:col>
                    <xdr:colOff>180975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42</xdr:row>
                    <xdr:rowOff>0</xdr:rowOff>
                  </from>
                  <to>
                    <xdr:col>3</xdr:col>
                    <xdr:colOff>180975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43</xdr:row>
                    <xdr:rowOff>0</xdr:rowOff>
                  </from>
                  <to>
                    <xdr:col>3</xdr:col>
                    <xdr:colOff>180975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41</xdr:row>
                    <xdr:rowOff>180975</xdr:rowOff>
                  </from>
                  <to>
                    <xdr:col>13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42</xdr:row>
                    <xdr:rowOff>171450</xdr:rowOff>
                  </from>
                  <to>
                    <xdr:col>13</xdr:col>
                    <xdr:colOff>228600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40</xdr:row>
                    <xdr:rowOff>180975</xdr:rowOff>
                  </from>
                  <to>
                    <xdr:col>13</xdr:col>
                    <xdr:colOff>571500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40</xdr:row>
                    <xdr:rowOff>171450</xdr:rowOff>
                  </from>
                  <to>
                    <xdr:col>16</xdr:col>
                    <xdr:colOff>295275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Check Box 26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44</xdr:row>
                    <xdr:rowOff>0</xdr:rowOff>
                  </from>
                  <to>
                    <xdr:col>10</xdr:col>
                    <xdr:colOff>19050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Check Box 2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51</xdr:row>
                    <xdr:rowOff>180975</xdr:rowOff>
                  </from>
                  <to>
                    <xdr:col>10</xdr:col>
                    <xdr:colOff>180975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1" name="Check Box 28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52</xdr:row>
                    <xdr:rowOff>180975</xdr:rowOff>
                  </from>
                  <to>
                    <xdr:col>10</xdr:col>
                    <xdr:colOff>180975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2" name="Check Box 29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48</xdr:row>
                    <xdr:rowOff>0</xdr:rowOff>
                  </from>
                  <to>
                    <xdr:col>3</xdr:col>
                    <xdr:colOff>180975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3" name="Check Box 3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49</xdr:row>
                    <xdr:rowOff>0</xdr:rowOff>
                  </from>
                  <to>
                    <xdr:col>3</xdr:col>
                    <xdr:colOff>180975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4" name="Check Box 31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50</xdr:row>
                    <xdr:rowOff>0</xdr:rowOff>
                  </from>
                  <to>
                    <xdr:col>3</xdr:col>
                    <xdr:colOff>180975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5" name="Check Box 32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51</xdr:row>
                    <xdr:rowOff>0</xdr:rowOff>
                  </from>
                  <to>
                    <xdr:col>3</xdr:col>
                    <xdr:colOff>180975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6" name="Check Box 33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52</xdr:row>
                    <xdr:rowOff>0</xdr:rowOff>
                  </from>
                  <to>
                    <xdr:col>3</xdr:col>
                    <xdr:colOff>180975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7" name="Check Box 3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53</xdr:row>
                    <xdr:rowOff>0</xdr:rowOff>
                  </from>
                  <to>
                    <xdr:col>3</xdr:col>
                    <xdr:colOff>180975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8" name="Check Box 3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51</xdr:row>
                    <xdr:rowOff>180975</xdr:rowOff>
                  </from>
                  <to>
                    <xdr:col>13</xdr:col>
                    <xdr:colOff>219075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9" name="Check Box 36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52</xdr:row>
                    <xdr:rowOff>171450</xdr:rowOff>
                  </from>
                  <to>
                    <xdr:col>13</xdr:col>
                    <xdr:colOff>219075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40" name="Check Box 37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50</xdr:row>
                    <xdr:rowOff>180975</xdr:rowOff>
                  </from>
                  <to>
                    <xdr:col>13</xdr:col>
                    <xdr:colOff>571500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41" name="Check Box 38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50</xdr:row>
                    <xdr:rowOff>171450</xdr:rowOff>
                  </from>
                  <to>
                    <xdr:col>16</xdr:col>
                    <xdr:colOff>295275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42" name="Check Box 39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54</xdr:row>
                    <xdr:rowOff>0</xdr:rowOff>
                  </from>
                  <to>
                    <xdr:col>10</xdr:col>
                    <xdr:colOff>9525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43" name="Check Box 40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61</xdr:row>
                    <xdr:rowOff>180975</xdr:rowOff>
                  </from>
                  <to>
                    <xdr:col>10</xdr:col>
                    <xdr:colOff>180975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44" name="Check Box 4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62</xdr:row>
                    <xdr:rowOff>180975</xdr:rowOff>
                  </from>
                  <to>
                    <xdr:col>10</xdr:col>
                    <xdr:colOff>180975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45" name="Check Box 4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58</xdr:row>
                    <xdr:rowOff>0</xdr:rowOff>
                  </from>
                  <to>
                    <xdr:col>3</xdr:col>
                    <xdr:colOff>180975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46" name="Check Box 4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59</xdr:row>
                    <xdr:rowOff>0</xdr:rowOff>
                  </from>
                  <to>
                    <xdr:col>3</xdr:col>
                    <xdr:colOff>180975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47" name="Check Box 4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60</xdr:row>
                    <xdr:rowOff>0</xdr:rowOff>
                  </from>
                  <to>
                    <xdr:col>3</xdr:col>
                    <xdr:colOff>180975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48" name="Check Box 4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61</xdr:row>
                    <xdr:rowOff>0</xdr:rowOff>
                  </from>
                  <to>
                    <xdr:col>3</xdr:col>
                    <xdr:colOff>180975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4" r:id="rId49" name="Check Box 4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62</xdr:row>
                    <xdr:rowOff>0</xdr:rowOff>
                  </from>
                  <to>
                    <xdr:col>3</xdr:col>
                    <xdr:colOff>180975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50" name="Check Box 4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63</xdr:row>
                    <xdr:rowOff>0</xdr:rowOff>
                  </from>
                  <to>
                    <xdr:col>3</xdr:col>
                    <xdr:colOff>180975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6" r:id="rId51" name="Check Box 48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61</xdr:row>
                    <xdr:rowOff>180975</xdr:rowOff>
                  </from>
                  <to>
                    <xdr:col>13</xdr:col>
                    <xdr:colOff>219075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7" r:id="rId52" name="Check Box 4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62</xdr:row>
                    <xdr:rowOff>171450</xdr:rowOff>
                  </from>
                  <to>
                    <xdr:col>13</xdr:col>
                    <xdr:colOff>219075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8" r:id="rId53" name="Check Box 50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60</xdr:row>
                    <xdr:rowOff>180975</xdr:rowOff>
                  </from>
                  <to>
                    <xdr:col>13</xdr:col>
                    <xdr:colOff>571500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9" r:id="rId54" name="Check Box 51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60</xdr:row>
                    <xdr:rowOff>171450</xdr:rowOff>
                  </from>
                  <to>
                    <xdr:col>16</xdr:col>
                    <xdr:colOff>295275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0" r:id="rId55" name="Check Box 52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64</xdr:row>
                    <xdr:rowOff>0</xdr:rowOff>
                  </from>
                  <to>
                    <xdr:col>10</xdr:col>
                    <xdr:colOff>9525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r:id="rId56" name="Check Box 53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71</xdr:row>
                    <xdr:rowOff>180975</xdr:rowOff>
                  </from>
                  <to>
                    <xdr:col>10</xdr:col>
                    <xdr:colOff>180975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2" r:id="rId57" name="Check Box 5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72</xdr:row>
                    <xdr:rowOff>180975</xdr:rowOff>
                  </from>
                  <to>
                    <xdr:col>10</xdr:col>
                    <xdr:colOff>180975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3" r:id="rId58" name="Check Box 5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68</xdr:row>
                    <xdr:rowOff>0</xdr:rowOff>
                  </from>
                  <to>
                    <xdr:col>3</xdr:col>
                    <xdr:colOff>180975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r:id="rId59" name="Check Box 5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69</xdr:row>
                    <xdr:rowOff>0</xdr:rowOff>
                  </from>
                  <to>
                    <xdr:col>3</xdr:col>
                    <xdr:colOff>180975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5" r:id="rId60" name="Check Box 5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70</xdr:row>
                    <xdr:rowOff>0</xdr:rowOff>
                  </from>
                  <to>
                    <xdr:col>3</xdr:col>
                    <xdr:colOff>180975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6" r:id="rId61" name="Check Box 5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71</xdr:row>
                    <xdr:rowOff>0</xdr:rowOff>
                  </from>
                  <to>
                    <xdr:col>3</xdr:col>
                    <xdr:colOff>180975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r:id="rId62" name="Check Box 5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72</xdr:row>
                    <xdr:rowOff>0</xdr:rowOff>
                  </from>
                  <to>
                    <xdr:col>3</xdr:col>
                    <xdr:colOff>180975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r:id="rId63" name="Check Box 6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73</xdr:row>
                    <xdr:rowOff>0</xdr:rowOff>
                  </from>
                  <to>
                    <xdr:col>3</xdr:col>
                    <xdr:colOff>180975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r:id="rId64" name="Check Box 61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71</xdr:row>
                    <xdr:rowOff>180975</xdr:rowOff>
                  </from>
                  <to>
                    <xdr:col>13</xdr:col>
                    <xdr:colOff>219075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r:id="rId65" name="Check Box 6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72</xdr:row>
                    <xdr:rowOff>171450</xdr:rowOff>
                  </from>
                  <to>
                    <xdr:col>13</xdr:col>
                    <xdr:colOff>219075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r:id="rId66" name="Check Box 63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70</xdr:row>
                    <xdr:rowOff>180975</xdr:rowOff>
                  </from>
                  <to>
                    <xdr:col>13</xdr:col>
                    <xdr:colOff>571500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2" r:id="rId67" name="Check Box 64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70</xdr:row>
                    <xdr:rowOff>171450</xdr:rowOff>
                  </from>
                  <to>
                    <xdr:col>16</xdr:col>
                    <xdr:colOff>295275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3" r:id="rId68" name="Check Box 65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74</xdr:row>
                    <xdr:rowOff>0</xdr:rowOff>
                  </from>
                  <to>
                    <xdr:col>10</xdr:col>
                    <xdr:colOff>9525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4" r:id="rId69" name="Check Box 66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81</xdr:row>
                    <xdr:rowOff>180975</xdr:rowOff>
                  </from>
                  <to>
                    <xdr:col>10</xdr:col>
                    <xdr:colOff>180975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r:id="rId70" name="Check Box 6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82</xdr:row>
                    <xdr:rowOff>180975</xdr:rowOff>
                  </from>
                  <to>
                    <xdr:col>10</xdr:col>
                    <xdr:colOff>180975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r:id="rId71" name="Check Box 6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78</xdr:row>
                    <xdr:rowOff>0</xdr:rowOff>
                  </from>
                  <to>
                    <xdr:col>3</xdr:col>
                    <xdr:colOff>180975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7" r:id="rId72" name="Check Box 6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79</xdr:row>
                    <xdr:rowOff>0</xdr:rowOff>
                  </from>
                  <to>
                    <xdr:col>3</xdr:col>
                    <xdr:colOff>180975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8" r:id="rId73" name="Check Box 7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80</xdr:row>
                    <xdr:rowOff>0</xdr:rowOff>
                  </from>
                  <to>
                    <xdr:col>3</xdr:col>
                    <xdr:colOff>180975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r:id="rId74" name="Check Box 7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81</xdr:row>
                    <xdr:rowOff>0</xdr:rowOff>
                  </from>
                  <to>
                    <xdr:col>3</xdr:col>
                    <xdr:colOff>180975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r:id="rId75" name="Check Box 7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82</xdr:row>
                    <xdr:rowOff>0</xdr:rowOff>
                  </from>
                  <to>
                    <xdr:col>3</xdr:col>
                    <xdr:colOff>180975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1" r:id="rId76" name="Check Box 7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83</xdr:row>
                    <xdr:rowOff>0</xdr:rowOff>
                  </from>
                  <to>
                    <xdr:col>3</xdr:col>
                    <xdr:colOff>180975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2" r:id="rId77" name="Check Box 74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81</xdr:row>
                    <xdr:rowOff>180975</xdr:rowOff>
                  </from>
                  <to>
                    <xdr:col>13</xdr:col>
                    <xdr:colOff>219075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r:id="rId78" name="Check Box 7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82</xdr:row>
                    <xdr:rowOff>171450</xdr:rowOff>
                  </from>
                  <to>
                    <xdr:col>13</xdr:col>
                    <xdr:colOff>219075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79" name="Check Box 76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80</xdr:row>
                    <xdr:rowOff>180975</xdr:rowOff>
                  </from>
                  <to>
                    <xdr:col>13</xdr:col>
                    <xdr:colOff>571500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r:id="rId80" name="Check Box 77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80</xdr:row>
                    <xdr:rowOff>171450</xdr:rowOff>
                  </from>
                  <to>
                    <xdr:col>16</xdr:col>
                    <xdr:colOff>295275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r:id="rId81" name="Check Box 78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84</xdr:row>
                    <xdr:rowOff>0</xdr:rowOff>
                  </from>
                  <to>
                    <xdr:col>10</xdr:col>
                    <xdr:colOff>9525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r:id="rId82" name="Check Box 7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79</xdr:row>
                    <xdr:rowOff>161925</xdr:rowOff>
                  </from>
                  <to>
                    <xdr:col>1</xdr:col>
                    <xdr:colOff>47625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83" name="Check Box 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69</xdr:row>
                    <xdr:rowOff>161925</xdr:rowOff>
                  </from>
                  <to>
                    <xdr:col>1</xdr:col>
                    <xdr:colOff>47625</xdr:colOff>
                    <xdr:row>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r:id="rId84" name="Check Box 81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59</xdr:row>
                    <xdr:rowOff>161925</xdr:rowOff>
                  </from>
                  <to>
                    <xdr:col>1</xdr:col>
                    <xdr:colOff>19050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r:id="rId85" name="Check Box 82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49</xdr:row>
                    <xdr:rowOff>161925</xdr:rowOff>
                  </from>
                  <to>
                    <xdr:col>1</xdr:col>
                    <xdr:colOff>19050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1" r:id="rId86" name="Check Box 83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39</xdr:row>
                    <xdr:rowOff>161925</xdr:rowOff>
                  </from>
                  <to>
                    <xdr:col>1</xdr:col>
                    <xdr:colOff>9525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2" r:id="rId87" name="Check Box 84">
              <controlPr defaultSize="0" autoFill="0" autoLine="0" autoPict="0" altText="">
                <anchor moveWithCells="1">
                  <from>
                    <xdr:col>0</xdr:col>
                    <xdr:colOff>0</xdr:colOff>
                    <xdr:row>29</xdr:row>
                    <xdr:rowOff>161925</xdr:rowOff>
                  </from>
                  <to>
                    <xdr:col>1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r:id="rId88" name="Check Box 85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34</xdr:row>
                    <xdr:rowOff>180975</xdr:rowOff>
                  </from>
                  <to>
                    <xdr:col>1</xdr:col>
                    <xdr:colOff>133350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r:id="rId89" name="Check Box 86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44</xdr:row>
                    <xdr:rowOff>180975</xdr:rowOff>
                  </from>
                  <to>
                    <xdr:col>1</xdr:col>
                    <xdr:colOff>114300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r:id="rId90" name="Check Box 87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54</xdr:row>
                    <xdr:rowOff>180975</xdr:rowOff>
                  </from>
                  <to>
                    <xdr:col>1</xdr:col>
                    <xdr:colOff>114300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r:id="rId91" name="Check Box 88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64</xdr:row>
                    <xdr:rowOff>180975</xdr:rowOff>
                  </from>
                  <to>
                    <xdr:col>1</xdr:col>
                    <xdr:colOff>114300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r:id="rId92" name="Check Box 89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89</xdr:row>
                    <xdr:rowOff>0</xdr:rowOff>
                  </from>
                  <to>
                    <xdr:col>3</xdr:col>
                    <xdr:colOff>142875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r:id="rId93" name="Check Box 90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90</xdr:row>
                    <xdr:rowOff>0</xdr:rowOff>
                  </from>
                  <to>
                    <xdr:col>3</xdr:col>
                    <xdr:colOff>142875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r:id="rId94" name="Check Box 91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0</xdr:rowOff>
                  </from>
                  <to>
                    <xdr:col>3</xdr:col>
                    <xdr:colOff>142875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r:id="rId95" name="Check Box 92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190500</xdr:rowOff>
                  </from>
                  <to>
                    <xdr:col>3</xdr:col>
                    <xdr:colOff>142875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r:id="rId96" name="Check Box 93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92</xdr:row>
                    <xdr:rowOff>190500</xdr:rowOff>
                  </from>
                  <to>
                    <xdr:col>3</xdr:col>
                    <xdr:colOff>142875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r:id="rId97" name="Check Box 94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93</xdr:row>
                    <xdr:rowOff>190500</xdr:rowOff>
                  </from>
                  <to>
                    <xdr:col>3</xdr:col>
                    <xdr:colOff>142875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r:id="rId98" name="Check Box 9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99</xdr:row>
                    <xdr:rowOff>0</xdr:rowOff>
                  </from>
                  <to>
                    <xdr:col>3</xdr:col>
                    <xdr:colOff>123825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r:id="rId99" name="Check Box 9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100</xdr:row>
                    <xdr:rowOff>0</xdr:rowOff>
                  </from>
                  <to>
                    <xdr:col>3</xdr:col>
                    <xdr:colOff>123825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r:id="rId100" name="Check Box 97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101</xdr:row>
                    <xdr:rowOff>0</xdr:rowOff>
                  </from>
                  <to>
                    <xdr:col>3</xdr:col>
                    <xdr:colOff>123825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r:id="rId101" name="Check Box 98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102</xdr:row>
                    <xdr:rowOff>0</xdr:rowOff>
                  </from>
                  <to>
                    <xdr:col>3</xdr:col>
                    <xdr:colOff>123825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r:id="rId102" name="Check Box 99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103</xdr:row>
                    <xdr:rowOff>0</xdr:rowOff>
                  </from>
                  <to>
                    <xdr:col>3</xdr:col>
                    <xdr:colOff>123825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r:id="rId103" name="Check Box 100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104</xdr:row>
                    <xdr:rowOff>0</xdr:rowOff>
                  </from>
                  <to>
                    <xdr:col>3</xdr:col>
                    <xdr:colOff>123825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9" r:id="rId104" name="Check Box 101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109</xdr:row>
                    <xdr:rowOff>0</xdr:rowOff>
                  </from>
                  <to>
                    <xdr:col>3</xdr:col>
                    <xdr:colOff>123825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r:id="rId105" name="Check Box 102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110</xdr:row>
                    <xdr:rowOff>0</xdr:rowOff>
                  </from>
                  <to>
                    <xdr:col>3</xdr:col>
                    <xdr:colOff>123825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" r:id="rId106" name="Check Box 103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111</xdr:row>
                    <xdr:rowOff>0</xdr:rowOff>
                  </from>
                  <to>
                    <xdr:col>3</xdr:col>
                    <xdr:colOff>123825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" r:id="rId107" name="Check Box 104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112</xdr:row>
                    <xdr:rowOff>0</xdr:rowOff>
                  </from>
                  <to>
                    <xdr:col>3</xdr:col>
                    <xdr:colOff>123825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" r:id="rId108" name="Check Box 10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113</xdr:row>
                    <xdr:rowOff>0</xdr:rowOff>
                  </from>
                  <to>
                    <xdr:col>3</xdr:col>
                    <xdr:colOff>123825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4" r:id="rId109" name="Check Box 10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114</xdr:row>
                    <xdr:rowOff>0</xdr:rowOff>
                  </from>
                  <to>
                    <xdr:col>3</xdr:col>
                    <xdr:colOff>123825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5" r:id="rId110" name="Check Box 107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74</xdr:row>
                    <xdr:rowOff>171450</xdr:rowOff>
                  </from>
                  <to>
                    <xdr:col>1</xdr:col>
                    <xdr:colOff>142875</xdr:colOff>
                    <xdr:row>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6" r:id="rId111" name="Check Box 108">
              <controlPr defaultSize="0" autoFill="0" autoLine="0" autoPict="0" altText="">
                <anchor moveWithCells="1">
                  <from>
                    <xdr:col>0</xdr:col>
                    <xdr:colOff>133350</xdr:colOff>
                    <xdr:row>84</xdr:row>
                    <xdr:rowOff>180975</xdr:rowOff>
                  </from>
                  <to>
                    <xdr:col>1</xdr:col>
                    <xdr:colOff>142875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7" r:id="rId112" name="Check Box 109">
              <controlPr defaultSize="0" autoFill="0" autoLine="0" autoPict="0" altText="">
                <anchor moveWithCells="1">
                  <from>
                    <xdr:col>1</xdr:col>
                    <xdr:colOff>381000</xdr:colOff>
                    <xdr:row>94</xdr:row>
                    <xdr:rowOff>76200</xdr:rowOff>
                  </from>
                  <to>
                    <xdr:col>1</xdr:col>
                    <xdr:colOff>561975</xdr:colOff>
                    <xdr:row>95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8" r:id="rId113" name="Check Box 110">
              <controlPr defaultSize="0" autoFill="0" autoLine="0" autoPict="0" altText="">
                <anchor moveWithCells="1">
                  <from>
                    <xdr:col>1</xdr:col>
                    <xdr:colOff>390525</xdr:colOff>
                    <xdr:row>104</xdr:row>
                    <xdr:rowOff>95250</xdr:rowOff>
                  </from>
                  <to>
                    <xdr:col>1</xdr:col>
                    <xdr:colOff>571500</xdr:colOff>
                    <xdr:row>105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9" r:id="rId114" name="Check Box 111">
              <controlPr defaultSize="0" autoFill="0" autoLine="0" autoPict="0" altText="">
                <anchor moveWithCells="1">
                  <from>
                    <xdr:col>1</xdr:col>
                    <xdr:colOff>400050</xdr:colOff>
                    <xdr:row>114</xdr:row>
                    <xdr:rowOff>38100</xdr:rowOff>
                  </from>
                  <to>
                    <xdr:col>2</xdr:col>
                    <xdr:colOff>0</xdr:colOff>
                    <xdr:row>115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AdamW</cp:lastModifiedBy>
  <dcterms:created xsi:type="dcterms:W3CDTF">2017-06-11T15:42:44Z</dcterms:created>
  <dcterms:modified xsi:type="dcterms:W3CDTF">2018-01-01T16:58:27Z</dcterms:modified>
</cp:coreProperties>
</file>